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927"/>
  <workbookPr codeName="ThisWorkbook"/>
  <mc:AlternateContent xmlns:mc="http://schemas.openxmlformats.org/markup-compatibility/2006">
    <mc:Choice Requires="x15">
      <x15ac:absPath xmlns:x15ac="http://schemas.microsoft.com/office/spreadsheetml/2010/11/ac" url="S:\Marketing\Sizing Tools\"/>
    </mc:Choice>
  </mc:AlternateContent>
  <bookViews>
    <workbookView xWindow="315" yWindow="90" windowWidth="18075" windowHeight="11640" tabRatio="953" activeTab="1"/>
  </bookViews>
  <sheets>
    <sheet name="1-START HERE-Instructions" sheetId="22" r:id="rId1"/>
    <sheet name="2-Sizing" sheetId="12" r:id="rId2"/>
    <sheet name="Flow Rate Charts" sheetId="19" state="hidden" r:id="rId3"/>
    <sheet name="3a-Get Online GA Dwg" sheetId="17" r:id="rId4"/>
    <sheet name="3b-Get Offline GA Dwg" sheetId="23" r:id="rId5"/>
    <sheet name="MARC Table" sheetId="29" state="hidden" r:id="rId6"/>
    <sheet name="Step 3-Get Specification" sheetId="11" state="hidden" r:id="rId7"/>
    <sheet name="Specification Text" sheetId="24" state="hidden" r:id="rId8"/>
    <sheet name="Performance" sheetId="18" state="hidden" r:id="rId9"/>
    <sheet name="4-Get Specification" sheetId="28" r:id="rId10"/>
    <sheet name="5-Submit For Free Design Review" sheetId="26" r:id="rId11"/>
    <sheet name="6-Tell Us What You Think" sheetId="27" state="hidden" r:id="rId12"/>
  </sheets>
  <definedNames>
    <definedName name="_xlnm.Print_Area" localSheetId="0">'1-START HERE-Instructions'!$A$1:$N$63</definedName>
    <definedName name="_xlnm.Print_Area" localSheetId="1">'2-Sizing'!$B$1:$L$46</definedName>
    <definedName name="_xlnm.Print_Area" localSheetId="3">'3a-Get Online GA Dwg'!$A$1:$L$53</definedName>
    <definedName name="_xlnm.Print_Area" localSheetId="4">'3b-Get Offline GA Dwg'!$A$1:$K$57</definedName>
    <definedName name="_xlnm.Print_Area" localSheetId="9">'4-Get Specification'!$A$1:$K$23</definedName>
    <definedName name="_xlnm.Print_Area" localSheetId="10">'5-Submit For Free Design Review'!$A$1:$K$36</definedName>
    <definedName name="_xlnm.Print_Area" localSheetId="11">'6-Tell Us What You Think'!$A$1:$K$18</definedName>
    <definedName name="_xlnm.Print_Area" localSheetId="8">Performance!$M$9:$U$17</definedName>
    <definedName name="_xlnm.Print_Area" localSheetId="6">'Step 3-Get Specification'!$A$1:$BC$47</definedName>
  </definedNames>
  <calcPr calcId="171027"/>
</workbook>
</file>

<file path=xl/calcChain.xml><?xml version="1.0" encoding="utf-8"?>
<calcChain xmlns="http://schemas.openxmlformats.org/spreadsheetml/2006/main">
  <c r="C16" i="29" l="1"/>
  <c r="C15" i="29"/>
  <c r="C9" i="29"/>
  <c r="C7" i="29"/>
  <c r="C6" i="29"/>
  <c r="C5" i="29"/>
  <c r="I22" i="12" l="1"/>
  <c r="C25" i="29"/>
  <c r="E24" i="12"/>
  <c r="Q5" i="12"/>
  <c r="R24" i="19"/>
  <c r="R23" i="19"/>
  <c r="R22" i="19"/>
  <c r="R21" i="19"/>
  <c r="V20" i="19"/>
  <c r="R20" i="19"/>
  <c r="V18" i="19"/>
  <c r="U18" i="19"/>
  <c r="T18" i="19"/>
  <c r="S18" i="19"/>
  <c r="R18" i="19"/>
  <c r="Q18" i="19"/>
  <c r="P18" i="19"/>
  <c r="O18" i="19"/>
  <c r="N18" i="19"/>
  <c r="K13" i="19"/>
  <c r="J8" i="19"/>
  <c r="V24" i="19" s="1"/>
  <c r="B8" i="19"/>
  <c r="J7" i="19"/>
  <c r="V23" i="19" s="1"/>
  <c r="B7" i="19"/>
  <c r="J6" i="19"/>
  <c r="K6" i="19" s="1"/>
  <c r="B6" i="19"/>
  <c r="J5" i="19"/>
  <c r="V21" i="19" s="1"/>
  <c r="B5" i="19"/>
  <c r="K4" i="19"/>
  <c r="Q17" i="18"/>
  <c r="O17" i="18"/>
  <c r="M17" i="18"/>
  <c r="Q16" i="18"/>
  <c r="O16" i="18"/>
  <c r="M16" i="18"/>
  <c r="Q15" i="18"/>
  <c r="O15" i="18"/>
  <c r="M15" i="18"/>
  <c r="Q14" i="18"/>
  <c r="O14" i="18"/>
  <c r="M14" i="18"/>
  <c r="Q13" i="18"/>
  <c r="O13" i="18"/>
  <c r="M13" i="18"/>
  <c r="N20" i="23"/>
  <c r="O20" i="23" s="1"/>
  <c r="N19" i="23"/>
  <c r="N20" i="17"/>
  <c r="N19" i="17"/>
  <c r="O19" i="17" s="1"/>
  <c r="Z59" i="12"/>
  <c r="AB52" i="12"/>
  <c r="AA52" i="12"/>
  <c r="AA53" i="12" s="1"/>
  <c r="Z52" i="12"/>
  <c r="Z53" i="12" s="1"/>
  <c r="Y52" i="12"/>
  <c r="Y53" i="12" s="1"/>
  <c r="X52" i="12"/>
  <c r="T51" i="12"/>
  <c r="Q32" i="12"/>
  <c r="L30" i="19" s="1"/>
  <c r="Q31" i="12"/>
  <c r="R11" i="12" s="1"/>
  <c r="S27" i="12"/>
  <c r="Q11" i="12"/>
  <c r="Q10" i="12"/>
  <c r="R10" i="12" s="1"/>
  <c r="Q7" i="12"/>
  <c r="R7" i="12" s="1"/>
  <c r="X54" i="12" l="1"/>
  <c r="C26" i="29"/>
  <c r="W13" i="19"/>
  <c r="M20" i="19" s="1"/>
  <c r="C28" i="29"/>
  <c r="C27" i="29"/>
  <c r="C29" i="29"/>
  <c r="E25" i="29"/>
  <c r="V26" i="19"/>
  <c r="O31" i="19" s="1"/>
  <c r="AB54" i="12"/>
  <c r="K5" i="19"/>
  <c r="K8" i="19"/>
  <c r="V22" i="19"/>
  <c r="K7" i="19"/>
  <c r="AB53" i="12"/>
  <c r="AA54" i="12"/>
  <c r="X53" i="12"/>
  <c r="K14" i="19"/>
  <c r="O20" i="17"/>
  <c r="P20" i="17"/>
  <c r="N23" i="23"/>
  <c r="O23" i="23" s="1"/>
  <c r="O19" i="23"/>
  <c r="N23" i="17"/>
  <c r="O23" i="17" s="1"/>
  <c r="R26" i="19"/>
  <c r="O30" i="19" s="1"/>
  <c r="L29" i="19"/>
  <c r="Z54" i="12"/>
  <c r="Y54" i="12"/>
  <c r="E29" i="29" l="1"/>
  <c r="W17" i="19"/>
  <c r="M24" i="19" s="1"/>
  <c r="E26" i="29"/>
  <c r="W14" i="19"/>
  <c r="M21" i="19" s="1"/>
  <c r="N26" i="19" s="1"/>
  <c r="O29" i="19" s="1"/>
  <c r="M33" i="19" s="1"/>
  <c r="R13" i="12" s="1"/>
  <c r="E28" i="29"/>
  <c r="W16" i="19"/>
  <c r="M23" i="19" s="1"/>
  <c r="E27" i="29"/>
  <c r="W15" i="19"/>
  <c r="M22" i="19" s="1"/>
  <c r="M34" i="19" l="1"/>
  <c r="R14" i="12" s="1"/>
  <c r="P14" i="12" s="1"/>
  <c r="Q27" i="12" l="1"/>
  <c r="AC53" i="12" l="1"/>
  <c r="Y27" i="12"/>
  <c r="Z27" i="12"/>
  <c r="W27" i="12"/>
  <c r="N5" i="17"/>
  <c r="N5" i="23"/>
  <c r="N10" i="23" s="1"/>
  <c r="P10" i="23" s="1"/>
  <c r="V27" i="12"/>
  <c r="T27" i="12"/>
  <c r="U51" i="12" s="1"/>
  <c r="S50" i="12" s="1"/>
  <c r="AC54" i="12"/>
  <c r="AA59" i="12" s="1"/>
  <c r="W39" i="12"/>
  <c r="X39" i="12" s="1"/>
  <c r="U27" i="12"/>
  <c r="X27" i="12"/>
  <c r="Z58" i="12" l="1"/>
  <c r="Z60" i="12" s="1"/>
  <c r="Z57" i="12"/>
  <c r="N9" i="17"/>
  <c r="P9" i="17" s="1"/>
  <c r="N7" i="17"/>
  <c r="P7" i="17" s="1"/>
  <c r="P5" i="23"/>
  <c r="N9" i="23"/>
  <c r="P9" i="23" s="1"/>
  <c r="N12" i="23"/>
  <c r="Q12" i="23" s="1"/>
  <c r="N8" i="17"/>
  <c r="P8" i="17" s="1"/>
  <c r="N11" i="23"/>
  <c r="P11" i="23" s="1"/>
  <c r="P5" i="17"/>
  <c r="N6" i="17"/>
  <c r="R6" i="17" s="1"/>
  <c r="N10" i="17"/>
  <c r="P10" i="17" s="1"/>
  <c r="N11" i="17"/>
  <c r="P11" i="17" s="1"/>
  <c r="N8" i="23"/>
  <c r="P8" i="23" s="1"/>
  <c r="N12" i="17"/>
  <c r="P12" i="17" s="1"/>
  <c r="N13" i="23"/>
  <c r="Q13" i="23" s="1"/>
  <c r="N7" i="23"/>
  <c r="P7" i="23" s="1"/>
  <c r="N6" i="23"/>
  <c r="T6" i="23" s="1"/>
  <c r="N13" i="17"/>
  <c r="N22" i="17" s="1"/>
  <c r="O22" i="17" s="1"/>
  <c r="C35" i="12" l="1"/>
  <c r="W62" i="12"/>
  <c r="P6" i="23"/>
  <c r="R8" i="23" s="1"/>
  <c r="N21" i="23"/>
  <c r="O21" i="23" s="1"/>
  <c r="P12" i="23"/>
  <c r="P6" i="17"/>
  <c r="Q12" i="17"/>
  <c r="N21" i="17"/>
  <c r="O21" i="17" s="1"/>
  <c r="P13" i="23"/>
  <c r="N22" i="23"/>
  <c r="O22" i="23" s="1"/>
  <c r="Q13" i="17"/>
  <c r="P13" i="17"/>
  <c r="Q6" i="17"/>
  <c r="R9" i="23" l="1"/>
  <c r="R7" i="23"/>
  <c r="R6" i="23"/>
  <c r="Q6" i="23"/>
</calcChain>
</file>

<file path=xl/sharedStrings.xml><?xml version="1.0" encoding="utf-8"?>
<sst xmlns="http://schemas.openxmlformats.org/spreadsheetml/2006/main" count="467" uniqueCount="353">
  <si>
    <t>cfs</t>
  </si>
  <si>
    <t>Model Number &amp; Diameter</t>
  </si>
  <si>
    <t>Maximum Pipe Diameter (in)</t>
  </si>
  <si>
    <t>Headloss at Peak Treatment Flow (in)</t>
  </si>
  <si>
    <t>Oil Storage Capacity (gal)</t>
  </si>
  <si>
    <t>Sediment Storage Capacity (cu-yd)</t>
  </si>
  <si>
    <t>Min Dist. From Outlet Invert to Top of Rim (ft)</t>
  </si>
  <si>
    <t>Standard Dist. From Sump Floor to Outlet Invert (ft)</t>
  </si>
  <si>
    <t>Peak Hydraulic Flow in Online Arrangement (cfs)</t>
  </si>
  <si>
    <t>Recommended Unit</t>
  </si>
  <si>
    <t>Project Name:</t>
  </si>
  <si>
    <t>Location:</t>
  </si>
  <si>
    <t>2.2 Sizing Methodology</t>
  </si>
  <si>
    <t>(cfs)</t>
  </si>
  <si>
    <t>Oil Storage Capacity</t>
  </si>
  <si>
    <t>Sediment Storage Capacity</t>
  </si>
  <si>
    <t>Maximum Inlet Pipe Diameter</t>
  </si>
  <si>
    <t>Today's Date:</t>
  </si>
  <si>
    <t>Date</t>
  </si>
  <si>
    <t>Double Click on Word Box to Edit Specification</t>
  </si>
  <si>
    <t>PG 1</t>
  </si>
  <si>
    <t>PG 2</t>
  </si>
  <si>
    <t>PG 3</t>
  </si>
  <si>
    <t>PG 4</t>
  </si>
  <si>
    <t>PG 5</t>
  </si>
  <si>
    <t>Application:</t>
  </si>
  <si>
    <t>Sizing Recommendation and Design Parameters</t>
  </si>
  <si>
    <t>Vortex Chamber Diameter</t>
  </si>
  <si>
    <t>Outlet Pipe Diameter</t>
  </si>
  <si>
    <t>Minimum Stormdrain Depth
(Final Grade to Outlet Invert)</t>
  </si>
  <si>
    <t xml:space="preserve">Peak Flow Rate =  </t>
  </si>
  <si>
    <t xml:space="preserve">         94 Hutchins Drive, Portland, Maine 04102  t:(207) 756-6200  f:(207) 756-6212 www.hydro-int.com</t>
  </si>
  <si>
    <t>Notes:</t>
  </si>
  <si>
    <r>
      <t>Downstream Defender</t>
    </r>
    <r>
      <rPr>
        <b/>
        <vertAlign val="superscript"/>
        <sz val="14"/>
        <color indexed="8"/>
        <rFont val="Calibri"/>
        <family val="2"/>
      </rPr>
      <t>®</t>
    </r>
    <r>
      <rPr>
        <b/>
        <sz val="14"/>
        <color indexed="8"/>
        <rFont val="Calibri"/>
        <family val="2"/>
      </rPr>
      <t xml:space="preserve"> Performance Specifications</t>
    </r>
  </si>
  <si>
    <t>Model</t>
  </si>
  <si>
    <r>
      <t>Depth</t>
    </r>
    <r>
      <rPr>
        <b/>
        <vertAlign val="superscript"/>
        <sz val="11"/>
        <color indexed="8"/>
        <rFont val="Calibri"/>
        <family val="2"/>
      </rPr>
      <t>1</t>
    </r>
  </si>
  <si>
    <r>
      <t>MTFR-50</t>
    </r>
    <r>
      <rPr>
        <b/>
        <vertAlign val="superscript"/>
        <sz val="11"/>
        <color indexed="8"/>
        <rFont val="Calibri"/>
        <family val="2"/>
      </rPr>
      <t>2</t>
    </r>
  </si>
  <si>
    <r>
      <t>MTFR-100</t>
    </r>
    <r>
      <rPr>
        <b/>
        <vertAlign val="superscript"/>
        <sz val="11"/>
        <color indexed="8"/>
        <rFont val="Calibri"/>
        <family val="2"/>
      </rPr>
      <t>3</t>
    </r>
  </si>
  <si>
    <r>
      <t>PTFR</t>
    </r>
    <r>
      <rPr>
        <b/>
        <vertAlign val="superscript"/>
        <sz val="11"/>
        <color indexed="8"/>
        <rFont val="Calibri"/>
        <family val="2"/>
      </rPr>
      <t>4</t>
    </r>
  </si>
  <si>
    <r>
      <t>Scour Flow Rate</t>
    </r>
    <r>
      <rPr>
        <b/>
        <vertAlign val="superscript"/>
        <sz val="11"/>
        <color indexed="8"/>
        <rFont val="Calibri"/>
        <family val="2"/>
      </rPr>
      <t>5</t>
    </r>
  </si>
  <si>
    <r>
      <t>Headloss</t>
    </r>
    <r>
      <rPr>
        <b/>
        <vertAlign val="superscript"/>
        <sz val="11"/>
        <color indexed="8"/>
        <rFont val="Calibri"/>
        <family val="2"/>
      </rPr>
      <t>6</t>
    </r>
  </si>
  <si>
    <t>(feet)</t>
  </si>
  <si>
    <t>(gal.)</t>
  </si>
  <si>
    <t>Downstream Defender Performance Specifications</t>
  </si>
  <si>
    <t>Flow Rate Parameters</t>
  </si>
  <si>
    <t>Target Particle Size</t>
  </si>
  <si>
    <t>Model Diameter (feet)</t>
  </si>
  <si>
    <t>Micron</t>
  </si>
  <si>
    <t>Flow Rates (cfs)</t>
  </si>
  <si>
    <t>Peak Treatment Flow Rates</t>
  </si>
  <si>
    <t>Water Quality Flow Rates          (80% Removal)</t>
  </si>
  <si>
    <t>Dia</t>
  </si>
  <si>
    <t>Outlet Pipe Dia</t>
  </si>
  <si>
    <t>MTFR</t>
  </si>
  <si>
    <t>PTFR</t>
  </si>
  <si>
    <t>Headloss</t>
  </si>
  <si>
    <t>Sed Storage</t>
  </si>
  <si>
    <t>Oil Storage</t>
  </si>
  <si>
    <t>-cfs</t>
  </si>
  <si>
    <t>-ft.</t>
  </si>
  <si>
    <t>-in.</t>
  </si>
  <si>
    <t>-gal.</t>
  </si>
  <si>
    <t>Min. Depth</t>
  </si>
  <si>
    <t>Std Sump Depth</t>
  </si>
  <si>
    <t>-ft</t>
  </si>
  <si>
    <t>1.  THIS IS A STANDARD DETAIL AND IS NOT SITE SPECIFIC.  ACTUAL INLET PIPE DIAMETER AND ANGLE MAY BE DIFFERENT THAN SHOWN.</t>
  </si>
  <si>
    <t>3.  CONTACT HYDRO INTERNATIONAL FOR SITE SPECIFIC DRAWINGS AND INSTALLATION REQUIREMENTS.</t>
  </si>
  <si>
    <t xml:space="preserve">2.  REFER TO SUBMITTAL OR FABRICATION DRAWINGS FOR FINAL RIM AND INVERT ELEVATIONS.  NOTE: INLET INVERT IS ONE PIPE DIAMETER LOWER THAN THE OUTLET INVERT. </t>
  </si>
  <si>
    <t>Drop-down list for sizing criteria</t>
  </si>
  <si>
    <t>Unit Diameter</t>
  </si>
  <si>
    <r>
      <t>Outside New Jersey  Treatment Flow Rates</t>
    </r>
    <r>
      <rPr>
        <b/>
        <vertAlign val="superscript"/>
        <sz val="12"/>
        <color indexed="9"/>
        <rFont val="Calibri"/>
        <family val="2"/>
      </rPr>
      <t>1</t>
    </r>
    <r>
      <rPr>
        <b/>
        <sz val="12"/>
        <color indexed="9"/>
        <rFont val="Calibri"/>
        <family val="2"/>
      </rPr>
      <t xml:space="preserve"> </t>
    </r>
  </si>
  <si>
    <r>
      <t>NJDEP Flow Rate</t>
    </r>
    <r>
      <rPr>
        <b/>
        <vertAlign val="superscript"/>
        <sz val="12"/>
        <color indexed="9"/>
        <rFont val="Calibri"/>
        <family val="2"/>
      </rPr>
      <t>2</t>
    </r>
  </si>
  <si>
    <r>
      <t>MEDEP Flow Rates</t>
    </r>
    <r>
      <rPr>
        <b/>
        <vertAlign val="superscript"/>
        <sz val="12"/>
        <color indexed="9"/>
        <rFont val="Calibri"/>
        <family val="2"/>
      </rPr>
      <t>3</t>
    </r>
    <r>
      <rPr>
        <b/>
        <sz val="12"/>
        <color indexed="9"/>
        <rFont val="Calibri"/>
        <family val="2"/>
      </rPr>
      <t xml:space="preserve"> </t>
    </r>
  </si>
  <si>
    <r>
      <t>Indianapolis Flow Rates</t>
    </r>
    <r>
      <rPr>
        <b/>
        <vertAlign val="superscript"/>
        <sz val="12"/>
        <color indexed="9"/>
        <rFont val="Calibri"/>
        <family val="2"/>
      </rPr>
      <t>3</t>
    </r>
  </si>
  <si>
    <r>
      <t>Fort Wayne Flow Rates</t>
    </r>
    <r>
      <rPr>
        <b/>
        <vertAlign val="superscript"/>
        <sz val="12"/>
        <color indexed="9"/>
        <rFont val="Calibri"/>
        <family val="2"/>
      </rPr>
      <t xml:space="preserve">8 </t>
    </r>
  </si>
  <si>
    <r>
      <t>Wash DOE Flow Rates</t>
    </r>
    <r>
      <rPr>
        <b/>
        <vertAlign val="superscript"/>
        <sz val="12"/>
        <color indexed="9"/>
        <rFont val="Calibri"/>
        <family val="2"/>
      </rPr>
      <t xml:space="preserve">4 </t>
    </r>
  </si>
  <si>
    <r>
      <t>St. Louis MSD Flow Rates</t>
    </r>
    <r>
      <rPr>
        <b/>
        <vertAlign val="superscript"/>
        <sz val="12"/>
        <color indexed="9"/>
        <rFont val="Calibri"/>
        <family val="2"/>
      </rPr>
      <t>5</t>
    </r>
  </si>
  <si>
    <r>
      <t>Nashville Flow Rates</t>
    </r>
    <r>
      <rPr>
        <b/>
        <vertAlign val="superscript"/>
        <sz val="12"/>
        <color indexed="9"/>
        <rFont val="Calibri"/>
        <family val="2"/>
      </rPr>
      <t>7</t>
    </r>
  </si>
  <si>
    <t xml:space="preserve">50-Micron Flow Rates </t>
  </si>
  <si>
    <t>50-Micron Flow Rates Metric Units</t>
  </si>
  <si>
    <t>Removal Efficiency Rating</t>
  </si>
  <si>
    <r>
      <t>80% TSS Removal</t>
    </r>
    <r>
      <rPr>
        <b/>
        <vertAlign val="superscript"/>
        <sz val="12"/>
        <rFont val="Calibri"/>
        <family val="2"/>
      </rPr>
      <t xml:space="preserve">  </t>
    </r>
  </si>
  <si>
    <r>
      <t xml:space="preserve"> 50% TSS Removal</t>
    </r>
    <r>
      <rPr>
        <b/>
        <sz val="12"/>
        <rFont val="Calibri"/>
        <family val="2"/>
      </rPr>
      <t xml:space="preserve">  </t>
    </r>
  </si>
  <si>
    <r>
      <t>60% TSS Removal</t>
    </r>
    <r>
      <rPr>
        <b/>
        <vertAlign val="superscript"/>
        <sz val="12"/>
        <rFont val="Calibri"/>
        <family val="2"/>
      </rPr>
      <t xml:space="preserve"> </t>
    </r>
    <r>
      <rPr>
        <b/>
        <sz val="12"/>
        <rFont val="Calibri"/>
        <family val="2"/>
      </rPr>
      <t xml:space="preserve"> </t>
    </r>
  </si>
  <si>
    <r>
      <t>80% TSS Removal</t>
    </r>
    <r>
      <rPr>
        <b/>
        <vertAlign val="superscript"/>
        <sz val="12"/>
        <rFont val="Calibri"/>
        <family val="2"/>
      </rPr>
      <t xml:space="preserve"> </t>
    </r>
  </si>
  <si>
    <r>
      <t xml:space="preserve"> 80% TSS Removal</t>
    </r>
    <r>
      <rPr>
        <b/>
        <vertAlign val="superscript"/>
        <sz val="12"/>
        <rFont val="Calibri"/>
        <family val="2"/>
      </rPr>
      <t xml:space="preserve"> </t>
    </r>
  </si>
  <si>
    <r>
      <t xml:space="preserve"> 80% TSS Removal</t>
    </r>
    <r>
      <rPr>
        <b/>
        <vertAlign val="superscript"/>
        <sz val="12"/>
        <rFont val="Calibri"/>
        <family val="2"/>
      </rPr>
      <t>6</t>
    </r>
  </si>
  <si>
    <t>lps</t>
  </si>
  <si>
    <t xml:space="preserve"> --</t>
  </si>
  <si>
    <t xml:space="preserve">   --</t>
  </si>
  <si>
    <t>Scaling N-value</t>
  </si>
  <si>
    <t xml:space="preserve">1. Determined by performance testing using OK-110 test sediment. </t>
  </si>
  <si>
    <t xml:space="preserve">   These flow rates and 80% efficiency are usedin jurisdictions where no other criteria is specified.</t>
  </si>
  <si>
    <t>2.Based on performance testing using F-95 test sediment, Indirect testing.  See NJCAT Tech Verification Report</t>
  </si>
  <si>
    <t>3. Based on Jeff Dennis witnessed report for 583 gpm on July 12, 2002</t>
  </si>
  <si>
    <t>4. Same as MEDEP</t>
  </si>
  <si>
    <t>5. Based on MEDEP witnessed-testing with scaling factor of 2.85</t>
  </si>
  <si>
    <t>6. Based on 50-micron performance testing and 2.5 scaling</t>
  </si>
  <si>
    <t xml:space="preserve">Calgory also requires </t>
  </si>
  <si>
    <t>7. Used peak flow rates listed as MTFR</t>
  </si>
  <si>
    <t>8. Based on previous City of Indianapolis 2.85 scaling factor, that was downgraded to 2.5.  Fort Wayne stil 2.85</t>
  </si>
  <si>
    <t>50-micron</t>
  </si>
  <si>
    <t>Regulatory Agency:</t>
  </si>
  <si>
    <t>Target Particle Size:</t>
  </si>
  <si>
    <t>New Jersey DEP</t>
  </si>
  <si>
    <t>Maine DEP</t>
  </si>
  <si>
    <t>Washington DOE</t>
  </si>
  <si>
    <t>City of Indianapolis</t>
  </si>
  <si>
    <t>City of Fort Wayne</t>
  </si>
  <si>
    <t>St. Louis MSD</t>
  </si>
  <si>
    <t>City of Nashville</t>
  </si>
  <si>
    <t>Drop-down list for target particel size</t>
  </si>
  <si>
    <t>Other</t>
  </si>
  <si>
    <t>Hydraulic Design Check</t>
  </si>
  <si>
    <t>2.1 WQF Units</t>
  </si>
  <si>
    <t>2.1 WQF</t>
  </si>
  <si>
    <t>Determine Size</t>
  </si>
  <si>
    <t>Select Method:</t>
  </si>
  <si>
    <t>Regulatory Agency</t>
  </si>
  <si>
    <t>Selected Method</t>
  </si>
  <si>
    <t>Drop-down list for sizing method</t>
  </si>
  <si>
    <t>Tolerance=</t>
  </si>
  <si>
    <t>Flow for user input sizing method -Reg Agency</t>
  </si>
  <si>
    <t>Flow for user input sizing method-TPS=50</t>
  </si>
  <si>
    <t>Model Size=</t>
  </si>
  <si>
    <t>Model Size =</t>
  </si>
  <si>
    <t>WQF=</t>
  </si>
  <si>
    <t>Agency</t>
  </si>
  <si>
    <t>TPS100</t>
  </si>
  <si>
    <t>TPS50</t>
  </si>
  <si>
    <t>Model=</t>
  </si>
  <si>
    <t>Selected TPS</t>
  </si>
  <si>
    <t>Max</t>
  </si>
  <si>
    <t>Sizing Method#</t>
  </si>
  <si>
    <t>MAX. WQF=</t>
  </si>
  <si>
    <t>Drop-down List for Applications</t>
  </si>
  <si>
    <t>Rim Elevation =</t>
  </si>
  <si>
    <t>Error for Rim to Invert</t>
  </si>
  <si>
    <t>Sump El.=</t>
  </si>
  <si>
    <t>Invert Pipe I.E.=</t>
  </si>
  <si>
    <t>Oultet Pipe I.E=</t>
  </si>
  <si>
    <t>Rim El.=</t>
  </si>
  <si>
    <t>***Warning***</t>
  </si>
  <si>
    <t>Min. Rim El. =</t>
  </si>
  <si>
    <t xml:space="preserve">Company:      </t>
  </si>
  <si>
    <t>Depth=</t>
  </si>
  <si>
    <t>Standard Depth - Outlet Invert to Sump</t>
  </si>
  <si>
    <t xml:space="preserve"> Invert Elev of  Storm Drain Pipe = </t>
  </si>
  <si>
    <t>Introduction</t>
  </si>
  <si>
    <t>Using the Downstream Defender Sizing Calculator</t>
  </si>
  <si>
    <t xml:space="preserve">Pipe Diameter of  Storm Drain Pipe = </t>
  </si>
  <si>
    <t>STEP 1. Enter Project and Contact Information in YELLOW Cells</t>
  </si>
  <si>
    <t xml:space="preserve">Contact Name:      </t>
  </si>
  <si>
    <t xml:space="preserve">Phone:      </t>
  </si>
  <si>
    <t xml:space="preserve">E-mail:      </t>
  </si>
  <si>
    <t>Development Type:</t>
  </si>
  <si>
    <t>Drop-down List for Application Types</t>
  </si>
  <si>
    <t>Primary Treatment</t>
  </si>
  <si>
    <t>Pre-treatment</t>
  </si>
  <si>
    <t>Re-development</t>
  </si>
  <si>
    <t>New Development</t>
  </si>
  <si>
    <t>110-micron</t>
  </si>
  <si>
    <t>Flow for user input sizing method-TPS=110</t>
  </si>
  <si>
    <t>year</t>
  </si>
  <si>
    <t xml:space="preserve">Peak Flow Storm Frequency = </t>
  </si>
  <si>
    <t>Tolerance1</t>
  </si>
  <si>
    <t>Tolerance2</t>
  </si>
  <si>
    <t>Freq</t>
  </si>
  <si>
    <t>&lt;10</t>
  </si>
  <si>
    <t>&gt;10</t>
  </si>
  <si>
    <t>New York DEC</t>
  </si>
  <si>
    <r>
      <t xml:space="preserve">***ERROR*** 
WQF exceeds available sizing.  Press </t>
    </r>
    <r>
      <rPr>
        <b/>
        <sz val="11"/>
        <color indexed="10"/>
        <rFont val="Calibri"/>
        <family val="2"/>
      </rPr>
      <t>HELP</t>
    </r>
    <r>
      <rPr>
        <sz val="11"/>
        <rFont val="Calibri"/>
        <family val="2"/>
      </rPr>
      <t xml:space="preserve"> to request technical support.</t>
    </r>
  </si>
  <si>
    <t>Tol Value</t>
  </si>
  <si>
    <r>
      <t>If SD Pipe Dia. &lt;=</t>
    </r>
    <r>
      <rPr>
        <sz val="11"/>
        <rFont val="Calibri"/>
        <family val="2"/>
      </rPr>
      <t xml:space="preserve"> Max. Inlet Pipe Dia. Then Online</t>
    </r>
  </si>
  <si>
    <t>Recommendation</t>
  </si>
  <si>
    <t>SD Pipe Dia Check</t>
  </si>
  <si>
    <t>If Freq &gt; 10-yr  then infrequent</t>
  </si>
  <si>
    <t>SD &amp; Hydraulic Checks:</t>
  </si>
  <si>
    <t>Bypass Note -</t>
  </si>
  <si>
    <t>PART 1 - GENERAL</t>
  </si>
  <si>
    <t>B.    The manufacturer shall design and supply the equipment listed herein and the Contractor shall install the equipment in accordance with the manufacturer’s Handling, Storage, and Installation Instructions.</t>
  </si>
  <si>
    <t>A.    The HVS shall use an induced vortex to separate pollutants from stormwater runoff. The system shall be self-activating with no mechanical parts or external power requirements.</t>
  </si>
  <si>
    <t>B.    Upon request, independently certified performance data and references shall be made available to the Engineer of Record for use in determining that the HVS meets the design criteria and performance requirements stated herein.</t>
  </si>
  <si>
    <t>A.    Submittals shall be provided and shall include the following:</t>
  </si>
  <si>
    <t>                      i.        Site plan showing location and orientation of proposed pipe sizes, connections and excavation limits.</t>
  </si>
  <si>
    <t>A.    The HVS shall be manufactured under the direction of an ISO 9001 Certified Company.</t>
  </si>
  <si>
    <t>B.    Inspection</t>
  </si>
  <si>
    <t>PART 2 – STORMWATER HVS</t>
  </si>
  <si>
    <t>C.   Warranty</t>
  </si>
  <si>
    <t>D.   Patent Indemnity</t>
  </si>
  <si>
    <t>E.    Certificate of Compliance</t>
  </si>
  <si>
    <t>A.    The HVS shall be supplied by a manufacturer regularly engaged in such work who has furnished similar installations that have been in successful and continuous operation for a minimum period of five years.  The manufacturer shall be a Stormwater Equipment Manufacturer Association (SWEMA) member.</t>
  </si>
  <si>
    <t>B.    The HVS shall be certified by an acceptable State agency, such as a State Department of Environmental Protection (DEP) or industry verification or assessment agency (e.g.: ETV, NJCAT, NETE).</t>
  </si>
  <si>
    <t>A.    The HVS shall use a tangential inlet pipe to establish rotational flow within a cylindrical vortex chamber or be able to treat the Water Quality Flow Rate stated herein without re-suspending and releasing captured pollutants.  The HVS shall not release captured floating pollutants during surcharge conditions.</t>
  </si>
  <si>
    <t>B.    The HVS shall not exceed the pressure drop (headloss) for the design flow rates specified herein as determined by ASTM C1745 / C1745M – 11.</t>
  </si>
  <si>
    <t>C.   The HVS shall fit within the limits of excavation (area and depth) as shown in the project plans and will not exceed the dimensions for the design flow rates specified herein.</t>
  </si>
  <si>
    <t>E.    Minimum 24-inch openings shall provide access to the sediment storage volumes from the surface for inspection and maintenance.  Two access openings shall be provided for systems larger than 4 feet in diameter or 4 feet square.  Removal of pollutants from the HVS shall be possible without requiring confined space entry.</t>
  </si>
  <si>
    <t>A.    Performance of the HVS shall be based on independent full-scale laboratory and/or field testing and shall adhere to the Performance Specifications listed in Table 1.  The laboratory testing used as the basis of product performance shall be undertaken in accordance with testing protocols approved or endorsed by SWEMA or acceptable State agency, such as a State Department of Environmental Protection (DEP) or recognized verification agency (e.g.: ETV, NJCAT, NETE).</t>
  </si>
  <si>
    <t xml:space="preserve">B.    Performance of the HVS shall be based on treating the Water Quality Flow rate (WQF) without internally bypassing and without re-suspension and washout of captured pollutants (scour).  The Maximum Treatment Flow Rate(s) (MTFR-50 and/or MTFR-100) shall be greater than or equal to the WQF.  The HVS shall remove greater than or equal to 80% of TSS based on the Target Particle Size (TPS) of 50 microns and/or 100 microns at MTFR-50 and MTFR-100, respectively.  </t>
  </si>
  <si>
    <t>C.   The HVS shall treat all flows without internally bypassing up to the Peak Treatment Flow Rate (PTFR).  Full-scale independent laboratory scour testing shall demonstrate effluent control of less than or equal to 20 mg/L for all flows up to 150% of MTFR-100 without internal or external bypass.</t>
  </si>
  <si>
    <t>D.   The HVS shall be capable of capturing and retaining fine silt and sand size particles.  Analysis of captured sediment from full-scale field installations shall demonstrate particle sizes predominately in the 20-micron range.</t>
  </si>
  <si>
    <t xml:space="preserve">E.    The HVS shall capture and retain 100% of all floating trash and debris and remove greater than 80% of hydrocarbons up to its rated storage capacities under conditions of a catastrophic spill such as might be experienced in an automobile or truck accident spill like conditions.  </t>
  </si>
  <si>
    <t>Hydrodynamic Vortex Separator Performance Specifications</t>
  </si>
  <si>
    <t>1.     Depth measurement is from the outlet invert to top of the bottom slab.</t>
  </si>
  <si>
    <t>2.     MTFR-50 and MTFR-100 are the Maximum Treatment Flow Rates for removing target particle sizes of 50 microns and 100 microns, respectively.</t>
  </si>
  <si>
    <t>3.     Scour Flow Rates are based on testing that demonstrates retention of captured sediment having a D50 of 100.  Effluent concentrations shall not exceed 20 mg/L.</t>
  </si>
  <si>
    <t>4.     PTFR or Peak Treatment Flow Rate is based on the HVS maintaining positive removal efficiencies and headlosses no greater than those listed above for each model.</t>
  </si>
  <si>
    <t>5.     Headlosses are the difference in water elevations upstream and downstream of the HVS as determined by ASTM C1745 / C1745M – 11. The headlosses listed above for any particular model are for that HVS operating at the Peak Treatment Flow Rate.</t>
  </si>
  <si>
    <t>PART 3 – EQUIPMENT</t>
  </si>
  <si>
    <t>PART 4 - EQUIPMENT DELIVERY</t>
  </si>
  <si>
    <t>PART 5 - EQUIPMENT INSTALLATION</t>
  </si>
  <si>
    <t>1.01    SCOPE</t>
  </si>
  <si>
    <t>A.    Work described in this section includes furnishing all labor, equipment, materials, tools and incidentals required for a complete and operable installation of the  Hydrodynamic Vortex Separator (HVS) stormwater treatment system as shown on the drawings and specified herein.</t>
  </si>
  <si>
    <t>1.02    GENERAL REQUIREMENTS</t>
  </si>
  <si>
    <t>1.03    SUBMITTALS</t>
  </si>
  <si>
    <t>                      ii.        Product installation drawings showing plan and elevation views with water elevations for the flow conditions specified herein.</t>
  </si>
  <si>
    <t>                      iii.        Performance data as required in Part 2.</t>
  </si>
  <si>
    <t xml:space="preserve">                      iv.        Inspection and maintenance procedures with accompanying maintenance video and upon request, three references for verifying successful completion of the maintenance procedures and associated costs. </t>
  </si>
  <si>
    <t>1.04    QUALITY ASSURANCE</t>
  </si>
  <si>
    <t xml:space="preserve">                    The HVS shall be subject to inspection by the Engineer of Record or the owner’s representative at either the place of manufacture or the project site.  Any and all observed defects shall be repaired to the satisfaction of the owner or owner’s representative or replacement shall be made available.</t>
  </si>
  <si>
    <t xml:space="preserve">                    The manufacturer shall guarantee the HVS from defects in materials and workmanship for a period of two years following installation. If during the warranty period defects in materials or workmanship are noted, then the manufacturer shall be promptly notified.  The decision to repair or replace affected units shall be made at the discretion of the manufacturer.</t>
  </si>
  <si>
    <t xml:space="preserve">                   Upon request, the manufacturer shall warrant that the HVS does not infringe upon or violate any patent, copyright, trade secret or any other proprietary right of any third party and shall indemnify the Owner against any loss, cost, expense or liability arising out of such claim whether or not such claim is successful. </t>
  </si>
  <si>
    <t xml:space="preserve">                   Upon request, the manufacturer shall provide a “Letter of Certification” to certify that the HVS adheres to the specifications required herein and complies with the project’s stormwater management permit.</t>
  </si>
  <si>
    <t>1.05    MANUFACTURER</t>
  </si>
  <si>
    <t>2.01    GENERAL</t>
  </si>
  <si>
    <t>D.   The storage capacities for pollutants that settle (sediment) and float (oil) shall not be less than the volumes listed in Table 1.  The HVS shall operate as intended and perform as specified herein as pollutants accumulate.  The storage capacity for pollutants that settle shall not reduce the volume required in the HVS for separation and for preventing re-suspension and washout, or reduce the floatables storage volume capacity.</t>
  </si>
  <si>
    <t>2.02    PERFORMANCE</t>
  </si>
  <si>
    <t xml:space="preserve">A.    The HVS shall be manufactured with materials typically used in stormwater drainage systems that have a minimum life expectancy of 30 years. </t>
  </si>
  <si>
    <t xml:space="preserve">        (i)     Materials of construction shall be cross-linked polyethylene (XLPE) and/or Type 304 stainless steel or carbon steel powder coated in accordance with ASTM 775/ ASTM A775M with a resulting thickness of 8-12 mils.  All components shall be designed to withstand all normal loadings associated with fabrication, shipping, site installation, and normal operation of the equipment.</t>
  </si>
  <si>
    <t xml:space="preserve">        (ii)    Precast shall be manufactured with concrete that has attained a compressive strength of 4,000 psi after 28 days.  The structure shall be reinforced to withstand an HS20-44 loading.  Shiplap joints shall be sealed with butyl rubber mastic sealant conforming to ASTM C990.  Slab tops shall be suitably reinforced and provided with manhole openings and covers as required.  The cast iron manhole frames and covers shall be sized as per the manufacturer’s drawings and shall be in accordance with ASTM A48, CL.35B and AASHTO M105. The masonry fixing bolts shall be Type 304 stainless steel.</t>
  </si>
  <si>
    <t xml:space="preserve">        (iii)   All piping connections and ancillary items not listed herein shall be provided by the Contractor.</t>
  </si>
  <si>
    <t xml:space="preserve">A.    The HVS components shall be delivered within six weeks of date of approved technical submittal. </t>
  </si>
  <si>
    <t>B.    The HVS components shall be preassembled and delivered to the site fully fabricated and ready for the final assembly.</t>
  </si>
  <si>
    <t>C.    Off-loading, storage, and installation shall be by the Contractor.</t>
  </si>
  <si>
    <t>D.    The Contractor shall inspect and provide signed acceptance of equipment prior to unloading, or notify the manufacturer of any damage to equipment to effect proper remedial action.  Failure to notify the manufacturer of damage to equipment prior to unloading will void all warranties pertaining to subject equipment.</t>
  </si>
  <si>
    <t>A.    The system shall be installed in strict accordance with the site plans, and the manufacturer’s general arrangement drawings and Handling, Storage and Installation Instructions.  The Contractor shall be responsible for installing the equipment and all necessary site connections.</t>
  </si>
  <si>
    <t>B.    The Manufacturer shall be notified immediately of any equipment which is damaged during unloading, storage, or installation.  The damaged equipment shall be repaired or replaced at the discretion of the manufacturer and entirely at the Contractor’s expense.</t>
  </si>
  <si>
    <t>C.    The precast concrete structure shall be set on a granular or compacted sand sub-base in accordance with local requirements for standard manhole installation.  In no instances shall the compacted sub-base material have a thickness of less than 12 inches.</t>
  </si>
  <si>
    <t>D.    The precast concrete structure shall be set level and plumb to within 0.5%.</t>
  </si>
  <si>
    <t>E.    Non-shrink grout or hydraulic cement conforming to ASTM C 595 shall be used to provide a water tight seal in the lift holes, any drain holes and around the concrete knock-outs for the inlet and outlet pipes.</t>
  </si>
  <si>
    <t>F.    The Contractor shall, at the discretion of the owner or owner’s representative, test the concrete structure for water tightness before backfilling.</t>
  </si>
  <si>
    <t>Table 1 goes here (brings Spec Table from separate tab)</t>
  </si>
  <si>
    <t>Click to Download a Word *.doc Copy of the Downstream Defender Specification online.</t>
  </si>
  <si>
    <t>Get Downstream Defender Specification</t>
  </si>
  <si>
    <t xml:space="preserve">                                                        OR</t>
  </si>
  <si>
    <t>Enable Your Macros and click the "Copy to Word" button below to generate a Word file. NOTE: You must be running Microsoft Office 2007 or later for this option to work.</t>
  </si>
  <si>
    <t>Once you have calculculated the Downstream Defender model size needed, obtained a GA drawing and gotten a specificaiton,</t>
  </si>
  <si>
    <t xml:space="preserve">Ready for a free Technical Design Review and Price Estimate? </t>
  </si>
  <si>
    <t>Your feedback is important to us.</t>
  </si>
  <si>
    <t>Thank You!</t>
  </si>
  <si>
    <r>
      <t>Max
Depth</t>
    </r>
    <r>
      <rPr>
        <vertAlign val="superscript"/>
        <sz val="9"/>
        <rFont val="Calibri"/>
        <family val="2"/>
        <scheme val="minor"/>
      </rPr>
      <t>1</t>
    </r>
  </si>
  <si>
    <r>
      <t>MTFR-50</t>
    </r>
    <r>
      <rPr>
        <vertAlign val="superscript"/>
        <sz val="11"/>
        <rFont val="Calibri"/>
        <family val="2"/>
        <scheme val="minor"/>
      </rPr>
      <t>2</t>
    </r>
  </si>
  <si>
    <r>
      <t>MTFR-100</t>
    </r>
    <r>
      <rPr>
        <vertAlign val="superscript"/>
        <sz val="11"/>
        <rFont val="Calibri"/>
        <family val="2"/>
        <scheme val="minor"/>
      </rPr>
      <t>2</t>
    </r>
  </si>
  <si>
    <r>
      <t>Scour
 Flow Rate</t>
    </r>
    <r>
      <rPr>
        <vertAlign val="superscript"/>
        <sz val="11"/>
        <rFont val="Calibri"/>
        <family val="2"/>
        <scheme val="minor"/>
      </rPr>
      <t>3</t>
    </r>
  </si>
  <si>
    <r>
      <t>PTFR</t>
    </r>
    <r>
      <rPr>
        <vertAlign val="superscript"/>
        <sz val="11"/>
        <rFont val="Calibri"/>
        <family val="2"/>
        <scheme val="minor"/>
      </rPr>
      <t>4</t>
    </r>
  </si>
  <si>
    <r>
      <t>Headloss</t>
    </r>
    <r>
      <rPr>
        <vertAlign val="superscript"/>
        <sz val="11"/>
        <rFont val="Calibri"/>
        <family val="2"/>
        <scheme val="minor"/>
      </rPr>
      <t>5</t>
    </r>
  </si>
  <si>
    <r>
      <t>Oil
Storage Capacity</t>
    </r>
    <r>
      <rPr>
        <vertAlign val="superscript"/>
        <sz val="11"/>
        <rFont val="Calibri"/>
        <family val="2"/>
        <scheme val="minor"/>
      </rPr>
      <t>6</t>
    </r>
  </si>
  <si>
    <r>
      <t>Sediment Storage
 Capacity</t>
    </r>
    <r>
      <rPr>
        <vertAlign val="superscript"/>
        <sz val="11"/>
        <rFont val="Calibri"/>
        <family val="2"/>
        <scheme val="minor"/>
      </rPr>
      <t>6</t>
    </r>
  </si>
  <si>
    <t>6.     Refer to 2.02 E.</t>
  </si>
  <si>
    <t>Click</t>
  </si>
  <si>
    <t>this link</t>
  </si>
  <si>
    <t>Please help us improve the Downstream Defender Sizing Calculator by submitting your comments on our short, 6-question Feedback Form.</t>
  </si>
  <si>
    <t>The Downstream Defender Sizing Calculator BETA version was released so your valuable user feedback could be collected and incorporated</t>
  </si>
  <si>
    <t xml:space="preserve">into the next version of the software.  </t>
  </si>
  <si>
    <t>design for a complimentary technical review and price estimate.</t>
  </si>
  <si>
    <t>"</t>
  </si>
  <si>
    <t xml:space="preserve"> in.</t>
  </si>
  <si>
    <t>OUTLET PIPE</t>
  </si>
  <si>
    <t>INLET PIPE</t>
  </si>
  <si>
    <t>Click to go to Online Submission Form.</t>
  </si>
  <si>
    <t>8 business hours. Or call our Stormwater Product Specialists at (207) 321-3750 from 8 AM - 5 PM EST.</t>
  </si>
  <si>
    <t xml:space="preserve">to download the latest version of the Downstream Defender Specification from our website. </t>
  </si>
  <si>
    <r>
      <rPr>
        <b/>
        <sz val="9"/>
        <color rgb="FF6600CC"/>
        <rFont val="Arial"/>
        <family val="2"/>
      </rPr>
      <t>Note</t>
    </r>
    <r>
      <rPr>
        <b/>
        <sz val="9"/>
        <color rgb="FF395E85"/>
        <rFont val="Arial"/>
        <family val="2"/>
      </rPr>
      <t>:</t>
    </r>
    <r>
      <rPr>
        <b/>
        <sz val="9"/>
        <color theme="1" tint="0.249977111117893"/>
        <rFont val="Arial"/>
        <family val="2"/>
      </rPr>
      <t xml:space="preserve"> </t>
    </r>
    <r>
      <rPr>
        <sz val="9"/>
        <color theme="1" tint="0.249977111117893"/>
        <rFont val="Arial"/>
        <family val="2"/>
      </rPr>
      <t xml:space="preserve">An Internet Connection is required to follow the link to the specification file. </t>
    </r>
  </si>
  <si>
    <r>
      <t xml:space="preserve">click below to submit your DD Sizing Calculator *.xls file to Hydro International for a </t>
    </r>
    <r>
      <rPr>
        <b/>
        <sz val="9"/>
        <color theme="1" tint="0.14999847407452621"/>
        <rFont val="Arial"/>
        <family val="2"/>
      </rPr>
      <t xml:space="preserve">free design review </t>
    </r>
    <r>
      <rPr>
        <sz val="9"/>
        <color theme="1" tint="0.14999847407452621"/>
        <rFont val="Arial"/>
        <family val="2"/>
      </rPr>
      <t>and</t>
    </r>
    <r>
      <rPr>
        <b/>
        <sz val="9"/>
        <color theme="1" tint="0.14999847407452621"/>
        <rFont val="Arial"/>
        <family val="2"/>
      </rPr>
      <t xml:space="preserve"> price estimate</t>
    </r>
    <r>
      <rPr>
        <sz val="9"/>
        <color theme="1" tint="0.14999847407452621"/>
        <rFont val="Arial"/>
        <family val="2"/>
      </rPr>
      <t>.</t>
    </r>
  </si>
  <si>
    <r>
      <rPr>
        <b/>
        <sz val="10"/>
        <color theme="1" tint="0.14999847407452621"/>
        <rFont val="Arial"/>
        <family val="2"/>
      </rPr>
      <t xml:space="preserve">2. Determine the Downstream Defender model size needed for your project. </t>
    </r>
    <r>
      <rPr>
        <sz val="10"/>
        <color theme="1" tint="0.14999847407452621"/>
        <rFont val="Arial"/>
        <family val="2"/>
      </rPr>
      <t>On the "Step 2 - Sizing Tab":</t>
    </r>
  </si>
  <si>
    <r>
      <rPr>
        <b/>
        <sz val="10"/>
        <color theme="1" tint="0.14999847407452621"/>
        <rFont val="Arial"/>
        <family val="2"/>
      </rPr>
      <t>3. Obtain a General Arrangement drawing.</t>
    </r>
    <r>
      <rPr>
        <sz val="10"/>
        <color theme="1" tint="0.14999847407452621"/>
        <rFont val="Arial"/>
        <family val="2"/>
      </rPr>
      <t xml:space="preserve"> Using the Calaculator's recommended size, proceed to the "Step 3a-Get Online GA Dwg" Worksheet. Or, proceed instead to the "Step 3b-Get Offline GA Dwg" Worksheet if the project requires an external bypass/junction manhole. </t>
    </r>
  </si>
  <si>
    <r>
      <rPr>
        <b/>
        <sz val="10"/>
        <color theme="1" tint="0.14999847407452621"/>
        <rFont val="Arial"/>
        <family val="2"/>
      </rPr>
      <t>5. Submit your outputs to Hydro International</t>
    </r>
    <r>
      <rPr>
        <sz val="10"/>
        <color theme="1" tint="0.14999847407452621"/>
        <rFont val="Arial"/>
        <family val="2"/>
      </rPr>
      <t xml:space="preserve">. </t>
    </r>
  </si>
  <si>
    <r>
      <rPr>
        <u/>
        <sz val="10"/>
        <color rgb="FF395E85"/>
        <rFont val="Arial"/>
        <family val="2"/>
      </rPr>
      <t>Go to http://ci25.actonsoftware.com/acton/form/2795/0001:d-0001/1/index.htm</t>
    </r>
    <r>
      <rPr>
        <u/>
        <sz val="10"/>
        <color theme="8" tint="-0.249977111117893"/>
        <rFont val="Arial"/>
        <family val="2"/>
      </rPr>
      <t xml:space="preserve"> </t>
    </r>
    <r>
      <rPr>
        <sz val="10"/>
        <rFont val="Arial"/>
        <family val="2"/>
      </rPr>
      <t xml:space="preserve">to submit your </t>
    </r>
  </si>
  <si>
    <t xml:space="preserve">Water Quality Flow Calculation Rational Method </t>
  </si>
  <si>
    <t>as prescribed in the APWA MARC Manual Section 6.4</t>
  </si>
  <si>
    <t>Water Quality Flow Rational Method: Q=KCiA</t>
  </si>
  <si>
    <t>Drainage Area (ac):</t>
  </si>
  <si>
    <t>Time of Concentraion (tc):</t>
  </si>
  <si>
    <t>Runoff Coefficient ( c ):</t>
  </si>
  <si>
    <t>Intensity (i):</t>
  </si>
  <si>
    <t>Antecedent Precipitation (K):</t>
  </si>
  <si>
    <t xml:space="preserve"> (Set at 1 for Water Quality Storm which is 90% Event)</t>
  </si>
  <si>
    <t>Water Quility Flow (Q):</t>
  </si>
  <si>
    <t>Downstream Defender Sizing to achieve Value Rating  (VR)</t>
  </si>
  <si>
    <t>Section 4.0 of APWA MARC Manual</t>
  </si>
  <si>
    <t xml:space="preserve">Enter Water Quality Flow Required for VR Score: </t>
  </si>
  <si>
    <t>Input Water Quality VR Required:</t>
  </si>
  <si>
    <t>(Enter value 1,2,3 or 4)</t>
  </si>
  <si>
    <t>Corresponding Max Effluent Concentration :</t>
  </si>
  <si>
    <t>mg/l</t>
  </si>
  <si>
    <t>Oils &amp; Floatables VR:</t>
  </si>
  <si>
    <t>(Set 1 or 2; The Downstream Defender has significant Oils and Floatables capture = 2)</t>
  </si>
  <si>
    <t>The Total VR Score:</t>
  </si>
  <si>
    <t xml:space="preserve">Select the smallest unit that meets the water treatment goal. </t>
  </si>
  <si>
    <t>Note that the peak flow may require the unit to be installed offline.</t>
  </si>
  <si>
    <t>Downstream Defender Size ( Dia ft)</t>
  </si>
  <si>
    <t>Q for VR</t>
  </si>
  <si>
    <t>STEP 2.  Water Quality Flow Calculation Rational Method</t>
  </si>
  <si>
    <t>STEP 4.   Enter Project's Design Flow Rates and Site Information</t>
  </si>
  <si>
    <t>STEP 3.   Define "Value Rating" (VR) from Section 4.0 of APWA MARC Manual</t>
  </si>
  <si>
    <t>mg/L</t>
  </si>
  <si>
    <t>Time of Concentraion, tc, (min):</t>
  </si>
  <si>
    <r>
      <t>Intensity (i)</t>
    </r>
    <r>
      <rPr>
        <sz val="8"/>
        <color theme="1" tint="0.249977111117893"/>
        <rFont val="Arial"/>
        <family val="2"/>
      </rPr>
      <t>, looks up value from MARC Manual Table 6.3)</t>
    </r>
  </si>
  <si>
    <t>MARC</t>
  </si>
  <si>
    <t>***Hydraulic Capacity Warning***
Off-line System Required
Peak Flow Rate &gt; Model's Peak Treatmnt Flow Rate
Proceed with "Off-line" Design Step 4b</t>
  </si>
  <si>
    <t>***Hydraulic Capacity Check***
No Bypass Required
Proceed with "On-Line" Design - Step4a</t>
  </si>
  <si>
    <t>***Pipe Diameter Warning***
Off-line System Required
Stormdrain pipe dia.  &gt; Model's Max. Inlet Pipe dia.
Proceed with "Off-line" Design - Step 4b</t>
  </si>
  <si>
    <t>***Off-line System Required***
City of Indianapolis requires all systems to be Off-Line.
Proceed with Offline Design- Step 4b</t>
  </si>
  <si>
    <r>
      <t>User Guide v1.0</t>
    </r>
    <r>
      <rPr>
        <u/>
        <sz val="24"/>
        <color theme="8" tint="-0.249977111117893"/>
        <rFont val="Arial"/>
        <family val="2"/>
      </rPr>
      <t xml:space="preserve">                 </t>
    </r>
  </si>
  <si>
    <r>
      <rPr>
        <sz val="18"/>
        <color indexed="21"/>
        <rFont val="Arial"/>
        <family val="2"/>
      </rPr>
      <t>Downstream Defender</t>
    </r>
    <r>
      <rPr>
        <vertAlign val="superscript"/>
        <sz val="18"/>
        <color indexed="21"/>
        <rFont val="Arial"/>
        <family val="2"/>
      </rPr>
      <t>®</t>
    </r>
    <r>
      <rPr>
        <sz val="20"/>
        <color indexed="21"/>
        <rFont val="Arial"/>
        <family val="2"/>
      </rPr>
      <t xml:space="preserve"> </t>
    </r>
    <r>
      <rPr>
        <sz val="11"/>
        <color rgb="FF395E85"/>
        <rFont val="Arial"/>
        <family val="2"/>
      </rPr>
      <t xml:space="preserve">Sizing Calculator </t>
    </r>
    <r>
      <rPr>
        <sz val="11"/>
        <color rgb="FF6600CC"/>
        <rFont val="Arial"/>
        <family val="2"/>
      </rPr>
      <t>for Kansas City MARC Manual</t>
    </r>
  </si>
  <si>
    <t xml:space="preserve">Thank you for downloading the Downstream Defender Sizing Calculator for Kansas City area projects being designed in accordance with the MARC Manual. </t>
  </si>
  <si>
    <t>We hope this will be a useful tool for engineers who would like a simple and convenient way to to determine the required Downstream Defender model size</t>
  </si>
  <si>
    <t>STEP 3 - Define the Value Ratings (VRs) based on MARC Manual criteria.</t>
  </si>
  <si>
    <t>STEP 1  - Enter Project Information.</t>
  </si>
  <si>
    <t>STEP 2 - Calculate a Water Quality Flow Rate.</t>
  </si>
  <si>
    <t>STEP 4 - Enter the Peak Storm information and Invert Elevation of the Storm Drain Pipe at the proposed Downstream Defender location.</t>
  </si>
  <si>
    <t xml:space="preserve">Also Enter proposed Rim or Finished Grade elevation of the Downstream Defender. </t>
  </si>
  <si>
    <t xml:space="preserve">PRINT Worksheet "2-Sizing" to use as a general Downstream Defender specification for your project. </t>
  </si>
  <si>
    <r>
      <rPr>
        <b/>
        <sz val="10"/>
        <color theme="1" tint="0.14999847407452621"/>
        <rFont val="Arial"/>
        <family val="2"/>
      </rPr>
      <t>4. If you need a written Downstream Defender specification for a project,</t>
    </r>
    <r>
      <rPr>
        <sz val="10"/>
        <color theme="1" tint="0.14999847407452621"/>
        <rFont val="Arial"/>
        <family val="2"/>
      </rPr>
      <t xml:space="preserve"> proceed to the "Step 4-Get Specification" Worksheet. </t>
    </r>
  </si>
  <si>
    <t>Click on the hyperlink and download the latest specification document from our website (internet connection required).</t>
  </si>
  <si>
    <t>NEED HELP? If you need help at any time, please visit our Help Form to submit a question and a Hydro International technical expert will reply within</t>
  </si>
  <si>
    <t>Help form at: http://ci25.actonsoftware.com/acton/form/2795/000e:d-0001/1/index.htm</t>
  </si>
  <si>
    <t xml:space="preserve">Basis of Design. </t>
  </si>
  <si>
    <t xml:space="preserve">Table 4.5 stipulates the VR that are assigned to the BMP for control of various SW pollutants.  </t>
  </si>
  <si>
    <t xml:space="preserve">concentraions for corresponding VR. The Higher the VR the lower the allowable effluent level. The manual does not detail how the effluent concentration is </t>
  </si>
  <si>
    <t xml:space="preserve">calculated therefore an independendtly verifed industry standard has been used for this design process. A full test report is avaiable on request. </t>
  </si>
  <si>
    <t xml:space="preserve">water is directed to the unit to allow control of the effluent level to obtain the desired VR for TSS. </t>
  </si>
  <si>
    <t xml:space="preserve">1. Please Read These Instructions. </t>
  </si>
  <si>
    <t>http://www.hydro-int.com/us/products/downstream-defender</t>
  </si>
  <si>
    <t>your project.</t>
  </si>
  <si>
    <t>objectives. It will generate a "NOT FOR CONSTRUCTION" General Arrangement Drawing and provide a Downstream Defender specification for use on</t>
  </si>
  <si>
    <t>for a given site. With a few basic User Inputs, the calculator will recommend a Downstream Defender model size that meets the MARC Manaul treatment</t>
  </si>
  <si>
    <t>An online Downstream Defender Sizing Calculator can provide more detailed drawings but you will need to use flow information from this spreadsheet.</t>
  </si>
  <si>
    <t>Oils and Floatables are significantly controlled bythe Downstream Defender. This is proven in both lab and field studies.</t>
  </si>
  <si>
    <t xml:space="preserve">These reports are available on request and a VR of 2 is recommended.  </t>
  </si>
  <si>
    <t>The APWA MARC Manual 2012 sets out guidelines for the use of various stormwater BMPs, the design standard and assigns a Value Rating (VR)</t>
  </si>
  <si>
    <t xml:space="preserve">Future updates of the online tool will incorporate the APWA MARC design process. </t>
  </si>
  <si>
    <t>stormwaterinquiry@hydro-int.com</t>
  </si>
  <si>
    <t>Please contact Hydro International at (207) 756-6200 or email at any point during the process if you require assistance.</t>
  </si>
  <si>
    <t xml:space="preserve">to each for a total VR for the site. The VR is used to determine complicance with the requirements of the regulations. </t>
  </si>
  <si>
    <t xml:space="preserve">The Downstream Defender can have a VR for TSS and Oils / Floatables. For TSS control the effluent concentration must be controlled to prescribed maximum </t>
  </si>
  <si>
    <t xml:space="preserve">By controlling the flow through the Downstream Defender the effluent level can be controlled. This design sheet allows the designer to control how much </t>
  </si>
  <si>
    <t xml:space="preserve">Subsititutes - "Or Approved Equal" </t>
  </si>
  <si>
    <t>Any substitue, if allowed, must show equal effluent control at the WQ flow using OK110 test sand or finer using independently verified lab data. This is addressed in our supporting specification which can be downloaded here:</t>
  </si>
  <si>
    <t>DOWNLOAD LINK</t>
  </si>
  <si>
    <t xml:space="preserve">The use of an effluent control standard makes the assessment of the "equal" more difficult. The APWA MARC rules require the treatment of a fixed WQ flow rate at which the effluent must be controlled to a prescribed maximum. This means that any alternate to the Downstream Defender must demonstrate the same level of effluent control of the same particle size (OK110). The differential between inlet and outlet, known as Total Suspended Solids (TSS) reduction can not be used as a basis of comparison. For example 80% TSS is based on the difference between inlet and out concentrations but may exceed the effluent control level required. Therefore TSS reduction levels can not be used as a basis of comparison.   </t>
  </si>
  <si>
    <t>as prescribed in the APWA MARC Manual Section 6.4. Edit YELLOW cells.</t>
  </si>
  <si>
    <t>Enter values in YELLOW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</si>
</sst>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mmm\ d\,\ yyyy;@"/>
    <numFmt numFmtId="165" formatCode="0.0"/>
  </numFmts>
  <fonts count="90" x14ac:knownFonts="1">
    <font>
      <sz val="11"/>
      <color theme="1"/>
      <name val="Calibri"/>
      <family val="2"/>
      <scheme val="minor"/>
    </font>
    <font>
      <b/>
      <sz val="12"/>
      <color indexed="9"/>
      <name val="Calibri"/>
      <family val="2"/>
    </font>
    <font>
      <sz val="11"/>
      <name val="Calibri"/>
      <family val="2"/>
    </font>
    <font>
      <sz val="9"/>
      <name val="Arial"/>
      <family val="2"/>
    </font>
    <font>
      <b/>
      <sz val="14"/>
      <color indexed="8"/>
      <name val="Calibri"/>
      <family val="2"/>
    </font>
    <font>
      <b/>
      <vertAlign val="superscript"/>
      <sz val="14"/>
      <color indexed="8"/>
      <name val="Calibri"/>
      <family val="2"/>
    </font>
    <font>
      <b/>
      <vertAlign val="superscript"/>
      <sz val="11"/>
      <color indexed="8"/>
      <name val="Calibri"/>
      <family val="2"/>
    </font>
    <font>
      <b/>
      <vertAlign val="superscript"/>
      <sz val="12"/>
      <color indexed="9"/>
      <name val="Calibri"/>
      <family val="2"/>
    </font>
    <font>
      <b/>
      <sz val="12"/>
      <name val="Calibri"/>
      <family val="2"/>
    </font>
    <font>
      <b/>
      <vertAlign val="superscript"/>
      <sz val="12"/>
      <name val="Calibri"/>
      <family val="2"/>
    </font>
    <font>
      <b/>
      <sz val="11"/>
      <color indexed="10"/>
      <name val="Calibri"/>
      <family val="2"/>
    </font>
    <font>
      <sz val="18"/>
      <color indexed="21"/>
      <name val="Arial"/>
      <family val="2"/>
    </font>
    <font>
      <vertAlign val="superscript"/>
      <sz val="18"/>
      <color indexed="21"/>
      <name val="Arial"/>
      <family val="2"/>
    </font>
    <font>
      <sz val="20"/>
      <color indexed="21"/>
      <name val="Arial"/>
      <family val="2"/>
    </font>
    <font>
      <sz val="11"/>
      <name val="Arial"/>
      <family val="2"/>
    </font>
    <font>
      <u/>
      <sz val="11"/>
      <color theme="10"/>
      <name val="Calibri"/>
      <family val="2"/>
    </font>
    <font>
      <b/>
      <sz val="12"/>
      <color theme="0"/>
      <name val="Calibri"/>
      <family val="2"/>
    </font>
    <font>
      <b/>
      <sz val="11"/>
      <color theme="1"/>
      <name val="Calibri"/>
      <family val="2"/>
      <scheme val="minor"/>
    </font>
    <font>
      <b/>
      <sz val="11"/>
      <color rgb="FF000000"/>
      <name val="Calibri"/>
      <family val="2"/>
      <scheme val="minor"/>
    </font>
    <font>
      <sz val="11"/>
      <color rgb="FF000000"/>
      <name val="Calibri"/>
      <family val="2"/>
      <scheme val="minor"/>
    </font>
    <font>
      <sz val="12"/>
      <color theme="1"/>
      <name val="Calibri"/>
      <family val="2"/>
      <scheme val="minor"/>
    </font>
    <font>
      <sz val="11"/>
      <name val="Calibri"/>
      <family val="2"/>
      <scheme val="minor"/>
    </font>
    <font>
      <b/>
      <sz val="12"/>
      <color rgb="FF000000"/>
      <name val="Calibri"/>
      <family val="2"/>
    </font>
    <font>
      <b/>
      <sz val="11"/>
      <color rgb="FF000000"/>
      <name val="Calibri"/>
      <family val="2"/>
    </font>
    <font>
      <sz val="11"/>
      <color rgb="FF000000"/>
      <name val="Calibri"/>
      <family val="2"/>
    </font>
    <font>
      <sz val="11"/>
      <color theme="0" tint="-4.9989318521683403E-2"/>
      <name val="Calibri"/>
      <family val="2"/>
      <scheme val="minor"/>
    </font>
    <font>
      <sz val="11"/>
      <color rgb="FF395E85"/>
      <name val="Arial"/>
      <family val="2"/>
    </font>
    <font>
      <sz val="11"/>
      <color theme="1"/>
      <name val="Arial"/>
      <family val="2"/>
    </font>
    <font>
      <sz val="11"/>
      <color theme="3"/>
      <name val="Arial"/>
      <family val="2"/>
    </font>
    <font>
      <sz val="8"/>
      <color theme="1" tint="0.249977111117893"/>
      <name val="Arial"/>
      <family val="2"/>
    </font>
    <font>
      <b/>
      <sz val="11"/>
      <color rgb="FFFF0000"/>
      <name val="Arial"/>
      <family val="2"/>
    </font>
    <font>
      <sz val="11"/>
      <color rgb="FF395E85"/>
      <name val="Calibri"/>
      <family val="2"/>
      <scheme val="minor"/>
    </font>
    <font>
      <b/>
      <sz val="10"/>
      <color theme="1"/>
      <name val="Arial"/>
      <family val="2"/>
    </font>
    <font>
      <b/>
      <sz val="11"/>
      <color rgb="FFFF0000"/>
      <name val="Calibri"/>
      <family val="2"/>
      <scheme val="minor"/>
    </font>
    <font>
      <b/>
      <sz val="10"/>
      <color rgb="FFFF0000"/>
      <name val="Arial"/>
      <family val="2"/>
    </font>
    <font>
      <sz val="8"/>
      <color rgb="FF395E85"/>
      <name val="Arial"/>
      <family val="2"/>
    </font>
    <font>
      <b/>
      <sz val="10"/>
      <color theme="4"/>
      <name val="Arial"/>
      <family val="2"/>
    </font>
    <font>
      <sz val="6"/>
      <name val="Calibri"/>
      <family val="2"/>
      <scheme val="minor"/>
    </font>
    <font>
      <sz val="11"/>
      <color theme="1" tint="0.249977111117893"/>
      <name val="Arial"/>
      <family val="2"/>
    </font>
    <font>
      <b/>
      <u/>
      <sz val="11"/>
      <name val="Calibri"/>
      <family val="2"/>
      <scheme val="minor"/>
    </font>
    <font>
      <b/>
      <u/>
      <sz val="11"/>
      <color theme="1"/>
      <name val="Calibri"/>
      <family val="2"/>
      <scheme val="minor"/>
    </font>
    <font>
      <b/>
      <sz val="11"/>
      <name val="Calibri"/>
      <family val="2"/>
      <scheme val="minor"/>
    </font>
    <font>
      <sz val="10"/>
      <color theme="1"/>
      <name val="Arial"/>
      <family val="2"/>
    </font>
    <font>
      <b/>
      <sz val="9"/>
      <color theme="1"/>
      <name val="Arial"/>
      <family val="2"/>
    </font>
    <font>
      <b/>
      <sz val="11"/>
      <color theme="0"/>
      <name val="Arial"/>
      <family val="2"/>
    </font>
    <font>
      <b/>
      <sz val="14"/>
      <color theme="1"/>
      <name val="Calibri"/>
      <family val="2"/>
      <scheme val="minor"/>
    </font>
    <font>
      <b/>
      <sz val="14"/>
      <color theme="1"/>
      <name val="Arial"/>
      <family val="2"/>
    </font>
    <font>
      <u/>
      <sz val="11"/>
      <color theme="10"/>
      <name val="Arial"/>
      <family val="2"/>
    </font>
    <font>
      <sz val="9"/>
      <color theme="1"/>
      <name val="Arial"/>
      <family val="2"/>
    </font>
    <font>
      <sz val="9"/>
      <color rgb="FF395E85"/>
      <name val="Arial"/>
      <family val="2"/>
    </font>
    <font>
      <sz val="8"/>
      <color theme="1"/>
      <name val="Arial"/>
      <family val="2"/>
    </font>
    <font>
      <sz val="14"/>
      <color rgb="FF395E85"/>
      <name val="Arial"/>
      <family val="2"/>
    </font>
    <font>
      <sz val="10"/>
      <name val="Arial"/>
      <family val="2"/>
    </font>
    <font>
      <sz val="11"/>
      <color theme="0"/>
      <name val="Calibri"/>
      <family val="2"/>
      <scheme val="minor"/>
    </font>
    <font>
      <vertAlign val="superscript"/>
      <sz val="9"/>
      <name val="Calibri"/>
      <family val="2"/>
      <scheme val="minor"/>
    </font>
    <font>
      <vertAlign val="superscript"/>
      <sz val="11"/>
      <name val="Calibri"/>
      <family val="2"/>
      <scheme val="minor"/>
    </font>
    <font>
      <u/>
      <sz val="10"/>
      <color theme="10"/>
      <name val="Arial"/>
      <family val="2"/>
    </font>
    <font>
      <b/>
      <sz val="11"/>
      <color theme="1"/>
      <name val="Arial"/>
      <family val="2"/>
    </font>
    <font>
      <b/>
      <sz val="9"/>
      <color rgb="FF395E85"/>
      <name val="Arial"/>
      <family val="2"/>
    </font>
    <font>
      <u/>
      <sz val="10"/>
      <color theme="8" tint="-0.249977111117893"/>
      <name val="Arial"/>
      <family val="2"/>
    </font>
    <font>
      <b/>
      <sz val="9"/>
      <color theme="4"/>
      <name val="Arial"/>
      <family val="2"/>
    </font>
    <font>
      <b/>
      <sz val="9"/>
      <color theme="4"/>
      <name val="Calibri"/>
      <family val="2"/>
      <scheme val="minor"/>
    </font>
    <font>
      <sz val="9"/>
      <color theme="9" tint="-0.249977111117893"/>
      <name val="Calibri"/>
      <family val="2"/>
      <scheme val="minor"/>
    </font>
    <font>
      <b/>
      <sz val="12"/>
      <color rgb="FFFF0000"/>
      <name val="Arial"/>
      <family val="2"/>
    </font>
    <font>
      <u/>
      <sz val="11"/>
      <color theme="8" tint="-0.249977111117893"/>
      <name val="Arial"/>
      <family val="2"/>
    </font>
    <font>
      <sz val="28"/>
      <color theme="8" tint="-0.249977111117893"/>
      <name val="Arial"/>
      <family val="2"/>
    </font>
    <font>
      <u/>
      <sz val="24"/>
      <color theme="8" tint="-0.249977111117893"/>
      <name val="Arial"/>
      <family val="2"/>
    </font>
    <font>
      <b/>
      <sz val="14"/>
      <color theme="8" tint="-0.249977111117893"/>
      <name val="Arial"/>
      <family val="2"/>
    </font>
    <font>
      <sz val="14"/>
      <color theme="8" tint="-0.249977111117893"/>
      <name val="Arial"/>
      <family val="2"/>
    </font>
    <font>
      <u/>
      <sz val="10"/>
      <color rgb="FF395E85"/>
      <name val="Arial"/>
      <family val="2"/>
    </font>
    <font>
      <sz val="10"/>
      <color theme="1" tint="0.14999847407452621"/>
      <name val="Arial"/>
      <family val="2"/>
    </font>
    <font>
      <u/>
      <sz val="11"/>
      <color rgb="FF395E85"/>
      <name val="Calibri"/>
      <family val="2"/>
    </font>
    <font>
      <sz val="11"/>
      <color theme="8" tint="-0.249977111117893"/>
      <name val="Arial"/>
      <family val="2"/>
    </font>
    <font>
      <b/>
      <sz val="10"/>
      <color theme="1" tint="0.14999847407452621"/>
      <name val="Arial"/>
      <family val="2"/>
    </font>
    <font>
      <b/>
      <sz val="10"/>
      <color theme="1" tint="0.249977111117893"/>
      <name val="Arial"/>
      <family val="2"/>
    </font>
    <font>
      <b/>
      <sz val="9"/>
      <color theme="1" tint="0.249977111117893"/>
      <name val="Arial"/>
      <family val="2"/>
    </font>
    <font>
      <sz val="9"/>
      <color theme="1" tint="0.249977111117893"/>
      <name val="Calibri"/>
      <family val="2"/>
      <scheme val="minor"/>
    </font>
    <font>
      <sz val="11"/>
      <color theme="1" tint="0.249977111117893"/>
      <name val="Calibri"/>
      <family val="2"/>
      <scheme val="minor"/>
    </font>
    <font>
      <sz val="10"/>
      <color theme="1" tint="0.249977111117893"/>
      <name val="Arial"/>
      <family val="2"/>
    </font>
    <font>
      <b/>
      <sz val="9"/>
      <color rgb="FF6600CC"/>
      <name val="Arial"/>
      <family val="2"/>
    </font>
    <font>
      <b/>
      <sz val="14"/>
      <color theme="1" tint="0.249977111117893"/>
      <name val="Arial"/>
      <family val="2"/>
    </font>
    <font>
      <sz val="9"/>
      <color theme="1" tint="0.249977111117893"/>
      <name val="Arial"/>
      <family val="2"/>
    </font>
    <font>
      <b/>
      <sz val="9"/>
      <color theme="1" tint="0.14999847407452621"/>
      <name val="Arial"/>
      <family val="2"/>
    </font>
    <font>
      <sz val="9"/>
      <color theme="1" tint="0.14999847407452621"/>
      <name val="Arial"/>
      <family val="2"/>
    </font>
    <font>
      <sz val="11"/>
      <color rgb="FF6600CC"/>
      <name val="Arial"/>
      <family val="2"/>
    </font>
    <font>
      <b/>
      <sz val="11"/>
      <color theme="1" tint="0.14999847407452621"/>
      <name val="Arial"/>
      <family val="2"/>
    </font>
    <font>
      <b/>
      <sz val="12"/>
      <color theme="1"/>
      <name val="Calibri"/>
      <family val="2"/>
      <scheme val="minor"/>
    </font>
    <font>
      <b/>
      <sz val="10"/>
      <color theme="0"/>
      <name val="Arial"/>
      <family val="2"/>
    </font>
    <font>
      <b/>
      <sz val="9"/>
      <color theme="0"/>
      <name val="Arial"/>
      <family val="2"/>
    </font>
    <font>
      <u/>
      <sz val="9"/>
      <color theme="3"/>
      <name val="Arial"/>
      <family val="2"/>
    </font>
  </fonts>
  <fills count="9">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8F8F8"/>
        <bgColor indexed="64"/>
      </patternFill>
    </fill>
    <fill>
      <gradientFill type="path" left="0.5" right="0.5" top="0.5" bottom="0.5">
        <stop position="0">
          <color rgb="FFFFFF99"/>
        </stop>
        <stop position="1">
          <color rgb="FFFFFFCC"/>
        </stop>
      </gradientFill>
    </fill>
    <fill>
      <patternFill patternType="solid">
        <fgColor theme="0"/>
        <bgColor auto="1"/>
      </patternFill>
    </fill>
  </fills>
  <borders count="1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rgb="FF395E85"/>
      </bottom>
      <diagonal/>
    </border>
    <border>
      <left style="medium">
        <color rgb="FF395E85"/>
      </left>
      <right/>
      <top style="medium">
        <color rgb="FF395E85"/>
      </top>
      <bottom/>
      <diagonal/>
    </border>
    <border>
      <left/>
      <right/>
      <top style="medium">
        <color rgb="FF395E85"/>
      </top>
      <bottom/>
      <diagonal/>
    </border>
    <border>
      <left/>
      <right style="medium">
        <color rgb="FF395E85"/>
      </right>
      <top style="medium">
        <color rgb="FF395E85"/>
      </top>
      <bottom/>
      <diagonal/>
    </border>
    <border>
      <left style="medium">
        <color rgb="FF395E85"/>
      </left>
      <right/>
      <top/>
      <bottom/>
      <diagonal/>
    </border>
    <border>
      <left/>
      <right style="medium">
        <color rgb="FF395E85"/>
      </right>
      <top/>
      <bottom/>
      <diagonal/>
    </border>
    <border>
      <left style="medium">
        <color rgb="FF395E85"/>
      </left>
      <right/>
      <top/>
      <bottom style="medium">
        <color rgb="FF395E85"/>
      </bottom>
      <diagonal/>
    </border>
    <border>
      <left/>
      <right style="medium">
        <color rgb="FF395E85"/>
      </right>
      <top/>
      <bottom style="medium">
        <color rgb="FF395E85"/>
      </bottom>
      <diagonal/>
    </border>
    <border>
      <left style="medium">
        <color theme="3"/>
      </left>
      <right/>
      <top/>
      <bottom/>
      <diagonal/>
    </border>
    <border>
      <left/>
      <right style="medium">
        <color theme="3"/>
      </right>
      <top/>
      <bottom/>
      <diagonal/>
    </border>
    <border>
      <left/>
      <right/>
      <top/>
      <bottom style="medium">
        <color theme="0" tint="-0.499984740745262"/>
      </bottom>
      <diagonal/>
    </border>
    <border>
      <left/>
      <right/>
      <top/>
      <bottom style="thin">
        <color rgb="FF395E85"/>
      </bottom>
      <diagonal/>
    </border>
    <border>
      <left/>
      <right/>
      <top style="thin">
        <color rgb="FF395E85"/>
      </top>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1" tint="0.34998626667073579"/>
      </left>
      <right style="thin">
        <color theme="0" tint="-0.24994659260841701"/>
      </right>
      <top style="medium">
        <color theme="1" tint="0.34998626667073579"/>
      </top>
      <bottom style="thin">
        <color theme="0" tint="-0.14996795556505021"/>
      </bottom>
      <diagonal/>
    </border>
    <border>
      <left style="medium">
        <color theme="1" tint="0.499984740745262"/>
      </left>
      <right style="thin">
        <color theme="0" tint="-0.24994659260841701"/>
      </right>
      <top style="medium">
        <color theme="1" tint="0.499984740745262"/>
      </top>
      <bottom style="thin">
        <color theme="0" tint="-0.24994659260841701"/>
      </bottom>
      <diagonal/>
    </border>
    <border>
      <left style="medium">
        <color rgb="FF395E85"/>
      </left>
      <right/>
      <top/>
      <bottom style="thin">
        <color theme="0" tint="-0.499984740745262"/>
      </bottom>
      <diagonal/>
    </border>
    <border>
      <left/>
      <right/>
      <top/>
      <bottom style="thin">
        <color theme="0" tint="-0.499984740745262"/>
      </bottom>
      <diagonal/>
    </border>
    <border>
      <left/>
      <right style="medium">
        <color rgb="FF395E85"/>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theme="3"/>
      </top>
      <bottom/>
      <diagonal/>
    </border>
    <border>
      <left/>
      <right style="medium">
        <color theme="1" tint="0.34998626667073579"/>
      </right>
      <top style="thin">
        <color theme="3"/>
      </top>
      <bottom/>
      <diagonal/>
    </border>
    <border>
      <left/>
      <right/>
      <top/>
      <bottom style="thin">
        <color theme="3"/>
      </bottom>
      <diagonal/>
    </border>
    <border>
      <left style="medium">
        <color rgb="FF395E85"/>
      </left>
      <right/>
      <top style="thin">
        <color theme="0" tint="-0.499984740745262"/>
      </top>
      <bottom/>
      <diagonal/>
    </border>
    <border>
      <left/>
      <right/>
      <top style="thin">
        <color theme="0" tint="-0.499984740745262"/>
      </top>
      <bottom/>
      <diagonal/>
    </border>
    <border>
      <left/>
      <right style="medium">
        <color rgb="FF395E85"/>
      </right>
      <top style="thin">
        <color theme="0" tint="-0.499984740745262"/>
      </top>
      <bottom/>
      <diagonal/>
    </border>
  </borders>
  <cellStyleXfs count="2">
    <xf numFmtId="0" fontId="0" fillId="0" borderId="0"/>
    <xf numFmtId="0" fontId="15" fillId="0" borderId="0" applyNumberFormat="0" applyFill="0" applyBorder="0" applyAlignment="0" applyProtection="0">
      <alignment vertical="top"/>
      <protection locked="0"/>
    </xf>
  </cellStyleXfs>
  <cellXfs count="497">
    <xf numFmtId="0" fontId="0" fillId="0" borderId="0" xfId="0"/>
    <xf numFmtId="0" fontId="16" fillId="2" borderId="1" xfId="0" applyFont="1" applyFill="1" applyBorder="1" applyAlignment="1">
      <alignment horizontal="center" vertical="center" wrapText="1" readingOrder="1"/>
    </xf>
    <xf numFmtId="0" fontId="0" fillId="3" borderId="0" xfId="0" applyFill="1"/>
    <xf numFmtId="0" fontId="0" fillId="3" borderId="0" xfId="0" applyFill="1" applyBorder="1"/>
    <xf numFmtId="0" fontId="0" fillId="0" borderId="0" xfId="0" applyBorder="1"/>
    <xf numFmtId="0" fontId="0" fillId="0" borderId="2" xfId="0" applyBorder="1" applyAlignment="1">
      <alignment horizontal="center"/>
    </xf>
    <xf numFmtId="0" fontId="0" fillId="0" borderId="0" xfId="0" applyAlignment="1">
      <alignment horizont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7" fillId="0" borderId="6" xfId="0" applyFont="1" applyBorder="1" applyAlignment="1">
      <alignment horizontal="center"/>
    </xf>
    <xf numFmtId="0" fontId="17" fillId="0" borderId="7" xfId="0" applyFont="1" applyBorder="1" applyAlignment="1">
      <alignment horizontal="center"/>
    </xf>
    <xf numFmtId="0" fontId="17" fillId="0" borderId="8" xfId="0" applyFont="1" applyBorder="1" applyAlignment="1">
      <alignment horizontal="center"/>
    </xf>
    <xf numFmtId="0" fontId="18" fillId="0" borderId="8" xfId="0" applyFont="1" applyBorder="1" applyAlignment="1">
      <alignment horizontal="center"/>
    </xf>
    <xf numFmtId="0" fontId="17" fillId="0" borderId="9"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5" fontId="0" fillId="0" borderId="12" xfId="0" applyNumberFormat="1" applyBorder="1" applyAlignment="1">
      <alignment horizontal="center"/>
    </xf>
    <xf numFmtId="0" fontId="0" fillId="0" borderId="12" xfId="0" applyBorder="1" applyAlignment="1">
      <alignment horizontal="center"/>
    </xf>
    <xf numFmtId="0" fontId="19" fillId="0" borderId="12" xfId="0" applyFont="1" applyBorder="1" applyAlignment="1">
      <alignment horizontal="center"/>
    </xf>
    <xf numFmtId="3" fontId="0" fillId="0" borderId="13" xfId="0" applyNumberForma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165" fontId="0" fillId="0" borderId="2" xfId="0" applyNumberFormat="1" applyBorder="1" applyAlignment="1">
      <alignment horizontal="center"/>
    </xf>
    <xf numFmtId="0" fontId="19" fillId="0" borderId="2" xfId="0" applyFont="1" applyBorder="1" applyAlignment="1">
      <alignment horizontal="center"/>
    </xf>
    <xf numFmtId="0" fontId="0" fillId="0" borderId="16" xfId="0" applyBorder="1" applyAlignment="1">
      <alignment horizontal="center"/>
    </xf>
    <xf numFmtId="3" fontId="0" fillId="0" borderId="2" xfId="0" applyNumberFormat="1" applyBorder="1" applyAlignment="1">
      <alignment horizontal="center"/>
    </xf>
    <xf numFmtId="3" fontId="0" fillId="0" borderId="16"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165" fontId="0" fillId="0" borderId="19" xfId="0" applyNumberFormat="1" applyBorder="1" applyAlignment="1">
      <alignment horizontal="center"/>
    </xf>
    <xf numFmtId="3" fontId="0" fillId="0" borderId="19" xfId="0" applyNumberFormat="1" applyBorder="1" applyAlignment="1">
      <alignment horizontal="center"/>
    </xf>
    <xf numFmtId="3" fontId="0" fillId="0" borderId="20" xfId="0" applyNumberFormat="1" applyBorder="1" applyAlignment="1">
      <alignment horizontal="center"/>
    </xf>
    <xf numFmtId="0" fontId="20" fillId="0" borderId="15" xfId="0" applyFont="1" applyBorder="1" applyAlignment="1">
      <alignment horizontal="center" vertical="center"/>
    </xf>
    <xf numFmtId="0" fontId="20" fillId="0" borderId="2" xfId="0" applyFont="1" applyBorder="1" applyAlignment="1">
      <alignment horizontal="center" vertical="center"/>
    </xf>
    <xf numFmtId="0" fontId="20" fillId="0" borderId="21" xfId="0" applyFont="1" applyBorder="1" applyAlignment="1">
      <alignment horizontal="center" vertical="center"/>
    </xf>
    <xf numFmtId="0" fontId="20" fillId="0" borderId="22" xfId="0" applyFont="1" applyBorder="1"/>
    <xf numFmtId="0" fontId="20" fillId="0" borderId="22" xfId="0" applyFont="1" applyBorder="1" applyAlignment="1">
      <alignment horizontal="center"/>
    </xf>
    <xf numFmtId="0" fontId="20" fillId="0" borderId="15" xfId="0" applyFont="1" applyBorder="1" applyAlignment="1">
      <alignment horizontal="center"/>
    </xf>
    <xf numFmtId="0" fontId="20" fillId="0" borderId="2" xfId="0" applyFont="1" applyBorder="1" applyAlignment="1">
      <alignment horizontal="center"/>
    </xf>
    <xf numFmtId="0" fontId="20" fillId="0" borderId="21" xfId="0" applyFont="1" applyBorder="1" applyAlignment="1">
      <alignment horizontal="center"/>
    </xf>
    <xf numFmtId="165" fontId="20" fillId="0" borderId="15" xfId="0" applyNumberFormat="1" applyFont="1" applyBorder="1" applyAlignment="1">
      <alignment horizontal="center"/>
    </xf>
    <xf numFmtId="165" fontId="20" fillId="0" borderId="2" xfId="0" applyNumberFormat="1" applyFont="1" applyBorder="1" applyAlignment="1">
      <alignment horizontal="center"/>
    </xf>
    <xf numFmtId="1" fontId="20" fillId="0" borderId="2" xfId="0" applyNumberFormat="1" applyFont="1" applyBorder="1" applyAlignment="1">
      <alignment horizontal="center"/>
    </xf>
    <xf numFmtId="1" fontId="20" fillId="0" borderId="21" xfId="0" applyNumberFormat="1" applyFont="1" applyBorder="1" applyAlignment="1">
      <alignment horizontal="center"/>
    </xf>
    <xf numFmtId="0" fontId="20" fillId="0" borderId="23" xfId="0" applyFont="1" applyBorder="1" applyAlignment="1">
      <alignment horizontal="center"/>
    </xf>
    <xf numFmtId="165" fontId="20" fillId="0" borderId="24" xfId="0" applyNumberFormat="1" applyFont="1" applyBorder="1" applyAlignment="1">
      <alignment horizontal="center"/>
    </xf>
    <xf numFmtId="165" fontId="20" fillId="0" borderId="25" xfId="0" applyNumberFormat="1" applyFont="1" applyBorder="1" applyAlignment="1">
      <alignment horizontal="center"/>
    </xf>
    <xf numFmtId="1" fontId="20" fillId="0" borderId="25" xfId="0" applyNumberFormat="1" applyFont="1" applyBorder="1" applyAlignment="1">
      <alignment horizontal="center"/>
    </xf>
    <xf numFmtId="1" fontId="20" fillId="0" borderId="26" xfId="0" applyNumberFormat="1" applyFont="1" applyBorder="1" applyAlignment="1">
      <alignment horizontal="center"/>
    </xf>
    <xf numFmtId="0" fontId="0" fillId="0" borderId="27" xfId="0" applyFill="1" applyBorder="1" applyAlignment="1">
      <alignment horizontal="center"/>
    </xf>
    <xf numFmtId="0" fontId="0" fillId="0" borderId="0" xfId="0" applyFill="1" applyBorder="1" applyAlignment="1">
      <alignment horizontal="center"/>
    </xf>
    <xf numFmtId="165" fontId="0" fillId="0" borderId="0" xfId="0" applyNumberFormat="1" applyFill="1" applyBorder="1" applyAlignment="1">
      <alignment horizontal="center"/>
    </xf>
    <xf numFmtId="0" fontId="0" fillId="0" borderId="0" xfId="0" applyAlignment="1">
      <alignment horizontal="right"/>
    </xf>
    <xf numFmtId="2" fontId="0" fillId="0" borderId="12" xfId="0" applyNumberFormat="1" applyBorder="1" applyAlignment="1">
      <alignment horizontal="center"/>
    </xf>
    <xf numFmtId="2" fontId="0" fillId="0" borderId="2" xfId="0" applyNumberFormat="1" applyBorder="1" applyAlignment="1">
      <alignment horizontal="center"/>
    </xf>
    <xf numFmtId="2" fontId="0" fillId="0" borderId="19" xfId="0" applyNumberFormat="1" applyBorder="1" applyAlignment="1">
      <alignment horizontal="center"/>
    </xf>
    <xf numFmtId="0" fontId="8" fillId="0" borderId="2" xfId="0" applyFont="1" applyFill="1" applyBorder="1" applyAlignment="1">
      <alignment horizontal="center" vertical="center" wrapText="1" readingOrder="1"/>
    </xf>
    <xf numFmtId="0" fontId="21" fillId="0" borderId="0" xfId="0" applyFont="1" applyFill="1"/>
    <xf numFmtId="0" fontId="22" fillId="0" borderId="2" xfId="0" applyFont="1" applyBorder="1" applyAlignment="1">
      <alignment horizontal="center" wrapText="1" readingOrder="1"/>
    </xf>
    <xf numFmtId="0" fontId="22" fillId="0" borderId="28" xfId="0" applyFont="1" applyFill="1" applyBorder="1" applyAlignment="1">
      <alignment horizontal="center" wrapText="1" readingOrder="1"/>
    </xf>
    <xf numFmtId="1" fontId="22" fillId="0" borderId="2" xfId="0" applyNumberFormat="1" applyFont="1" applyBorder="1" applyAlignment="1">
      <alignment horizontal="center" wrapText="1" readingOrder="1"/>
    </xf>
    <xf numFmtId="2" fontId="23" fillId="0" borderId="2" xfId="0" applyNumberFormat="1" applyFont="1" applyBorder="1" applyAlignment="1">
      <alignment horizontal="center" wrapText="1"/>
    </xf>
    <xf numFmtId="165" fontId="17" fillId="0" borderId="2" xfId="0" applyNumberFormat="1" applyFont="1" applyBorder="1" applyAlignment="1">
      <alignment horizontal="center"/>
    </xf>
    <xf numFmtId="1" fontId="17" fillId="0" borderId="2" xfId="0" applyNumberFormat="1" applyFont="1" applyFill="1" applyBorder="1" applyAlignment="1">
      <alignment horizontal="center"/>
    </xf>
    <xf numFmtId="2" fontId="17" fillId="0" borderId="2" xfId="0" applyNumberFormat="1" applyFont="1" applyBorder="1" applyAlignment="1">
      <alignment horizontal="center"/>
    </xf>
    <xf numFmtId="165" fontId="17" fillId="0" borderId="2" xfId="0" applyNumberFormat="1" applyFont="1" applyBorder="1" applyAlignment="1">
      <alignment horizontal="center" vertical="center"/>
    </xf>
    <xf numFmtId="165" fontId="0" fillId="0" borderId="0" xfId="0" applyNumberFormat="1"/>
    <xf numFmtId="0" fontId="23" fillId="0" borderId="2" xfId="0" applyFont="1" applyBorder="1" applyAlignment="1">
      <alignment horizontal="center" wrapText="1"/>
    </xf>
    <xf numFmtId="0" fontId="17" fillId="0" borderId="2" xfId="0" applyFont="1" applyBorder="1" applyAlignment="1">
      <alignment horizontal="center"/>
    </xf>
    <xf numFmtId="0" fontId="17" fillId="0" borderId="2" xfId="0" applyFont="1" applyFill="1" applyBorder="1" applyAlignment="1">
      <alignment horizontal="center"/>
    </xf>
    <xf numFmtId="1" fontId="17" fillId="0" borderId="2" xfId="0" applyNumberFormat="1" applyFont="1" applyBorder="1" applyAlignment="1">
      <alignment horizontal="center" vertical="center"/>
    </xf>
    <xf numFmtId="0" fontId="22" fillId="0" borderId="2" xfId="0" applyFont="1" applyBorder="1" applyAlignment="1">
      <alignment horizontal="center" vertical="center" wrapText="1" readingOrder="1"/>
    </xf>
    <xf numFmtId="165" fontId="23" fillId="0" borderId="2" xfId="0" applyNumberFormat="1" applyFont="1" applyBorder="1" applyAlignment="1">
      <alignment horizontal="center" vertical="center" wrapText="1"/>
    </xf>
    <xf numFmtId="0" fontId="17" fillId="0" borderId="2" xfId="0" applyFont="1" applyBorder="1" applyAlignment="1">
      <alignment horizontal="center" vertical="center"/>
    </xf>
    <xf numFmtId="0" fontId="17" fillId="0" borderId="2" xfId="0" applyFont="1" applyFill="1" applyBorder="1" applyAlignment="1">
      <alignment horizontal="center" vertical="center"/>
    </xf>
    <xf numFmtId="0" fontId="0" fillId="0" borderId="0" xfId="0" applyAlignment="1">
      <alignment vertical="center"/>
    </xf>
    <xf numFmtId="2" fontId="0" fillId="0" borderId="0" xfId="0" applyNumberFormat="1"/>
    <xf numFmtId="0" fontId="0" fillId="0" borderId="29" xfId="0" applyBorder="1"/>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25" xfId="0" applyBorder="1" applyAlignment="1">
      <alignment horizontal="center"/>
    </xf>
    <xf numFmtId="0" fontId="17" fillId="0" borderId="2" xfId="0" applyFont="1" applyBorder="1"/>
    <xf numFmtId="0" fontId="17" fillId="0" borderId="21" xfId="0" applyFont="1" applyBorder="1"/>
    <xf numFmtId="0" fontId="0" fillId="0" borderId="32" xfId="0" applyFont="1" applyBorder="1" applyAlignment="1">
      <alignment horizontal="center"/>
    </xf>
    <xf numFmtId="0" fontId="0" fillId="0" borderId="2" xfId="0" applyFont="1" applyBorder="1" applyAlignment="1">
      <alignment horizontal="center"/>
    </xf>
    <xf numFmtId="2" fontId="24" fillId="0" borderId="2" xfId="0" applyNumberFormat="1" applyFont="1" applyBorder="1" applyAlignment="1">
      <alignment horizontal="center" wrapText="1"/>
    </xf>
    <xf numFmtId="165" fontId="0" fillId="0" borderId="2" xfId="0" applyNumberFormat="1" applyFont="1" applyBorder="1" applyAlignment="1">
      <alignment horizontal="center"/>
    </xf>
    <xf numFmtId="0" fontId="24" fillId="0" borderId="2" xfId="0" applyFont="1" applyBorder="1" applyAlignment="1">
      <alignment horizontal="center" wrapText="1"/>
    </xf>
    <xf numFmtId="0" fontId="0" fillId="0" borderId="33" xfId="0" applyFont="1" applyBorder="1" applyAlignment="1">
      <alignment horizontal="center"/>
    </xf>
    <xf numFmtId="0" fontId="0" fillId="0" borderId="25" xfId="0" applyFont="1" applyBorder="1" applyAlignment="1">
      <alignment horizontal="center"/>
    </xf>
    <xf numFmtId="2" fontId="24" fillId="0" borderId="25" xfId="0" applyNumberFormat="1" applyFont="1" applyBorder="1" applyAlignment="1">
      <alignment horizontal="center" wrapText="1"/>
    </xf>
    <xf numFmtId="0" fontId="0" fillId="0" borderId="29" xfId="0" applyFont="1" applyBorder="1" applyAlignment="1">
      <alignment horizontal="center"/>
    </xf>
    <xf numFmtId="2" fontId="0" fillId="0" borderId="31" xfId="0" applyNumberFormat="1" applyBorder="1"/>
    <xf numFmtId="2" fontId="0" fillId="0" borderId="21" xfId="0" applyNumberFormat="1" applyBorder="1"/>
    <xf numFmtId="2" fontId="0" fillId="0" borderId="26" xfId="0" applyNumberFormat="1" applyBorder="1" applyAlignment="1">
      <alignment horizontal="center"/>
    </xf>
    <xf numFmtId="0" fontId="21" fillId="4" borderId="0" xfId="0" applyFont="1" applyFill="1"/>
    <xf numFmtId="0" fontId="21" fillId="0" borderId="0" xfId="0" applyFont="1"/>
    <xf numFmtId="0" fontId="21" fillId="3" borderId="0" xfId="0" applyFont="1" applyFill="1"/>
    <xf numFmtId="0" fontId="25" fillId="4" borderId="0" xfId="0" applyFont="1" applyFill="1"/>
    <xf numFmtId="0" fontId="0" fillId="4" borderId="0" xfId="0" applyFont="1" applyFill="1"/>
    <xf numFmtId="0" fontId="0" fillId="4" borderId="0" xfId="0" applyFill="1" applyAlignment="1" applyProtection="1"/>
    <xf numFmtId="0" fontId="25" fillId="4" borderId="0" xfId="0" applyFont="1" applyFill="1" applyProtection="1"/>
    <xf numFmtId="0" fontId="0" fillId="0" borderId="0" xfId="0" applyProtection="1"/>
    <xf numFmtId="0" fontId="0" fillId="4" borderId="0" xfId="0" applyFill="1" applyProtection="1"/>
    <xf numFmtId="0" fontId="0" fillId="3" borderId="74" xfId="0" applyFill="1" applyBorder="1" applyProtection="1"/>
    <xf numFmtId="164" fontId="3" fillId="3" borderId="0" xfId="0" applyNumberFormat="1" applyFont="1" applyFill="1" applyBorder="1" applyAlignment="1" applyProtection="1">
      <alignment horizontal="left"/>
    </xf>
    <xf numFmtId="0" fontId="26" fillId="3" borderId="75" xfId="0" applyFont="1" applyFill="1" applyBorder="1" applyProtection="1"/>
    <xf numFmtId="0" fontId="0" fillId="3" borderId="0" xfId="0" applyFill="1" applyProtection="1"/>
    <xf numFmtId="0" fontId="27" fillId="3" borderId="75" xfId="0" applyFont="1" applyFill="1" applyBorder="1" applyProtection="1"/>
    <xf numFmtId="0" fontId="0" fillId="3" borderId="0" xfId="0" applyFill="1" applyBorder="1" applyProtection="1"/>
    <xf numFmtId="0" fontId="0" fillId="3" borderId="75" xfId="0" applyFill="1" applyBorder="1" applyProtection="1"/>
    <xf numFmtId="0" fontId="0" fillId="3" borderId="76" xfId="0" applyFill="1" applyBorder="1" applyAlignment="1" applyProtection="1"/>
    <xf numFmtId="0" fontId="0" fillId="3" borderId="0" xfId="0" applyFill="1" applyBorder="1" applyAlignment="1" applyProtection="1"/>
    <xf numFmtId="0" fontId="27" fillId="3" borderId="75" xfId="0" applyFont="1" applyFill="1" applyBorder="1" applyAlignment="1" applyProtection="1">
      <alignment wrapText="1"/>
    </xf>
    <xf numFmtId="0" fontId="0" fillId="3" borderId="77" xfId="0" applyFill="1" applyBorder="1" applyProtection="1"/>
    <xf numFmtId="0" fontId="29" fillId="3" borderId="75" xfId="0" applyFont="1" applyFill="1" applyBorder="1" applyAlignment="1" applyProtection="1">
      <alignment vertical="top" wrapText="1"/>
    </xf>
    <xf numFmtId="0" fontId="30" fillId="3" borderId="0" xfId="0" applyFont="1" applyFill="1" applyBorder="1" applyAlignment="1" applyProtection="1"/>
    <xf numFmtId="0" fontId="31" fillId="3" borderId="75" xfId="0" applyFont="1" applyFill="1" applyBorder="1" applyAlignment="1" applyProtection="1">
      <alignment vertical="top" wrapText="1"/>
    </xf>
    <xf numFmtId="0" fontId="0" fillId="3" borderId="0" xfId="0" applyFill="1" applyAlignment="1" applyProtection="1"/>
    <xf numFmtId="0" fontId="33" fillId="3" borderId="0" xfId="0" applyFont="1" applyFill="1" applyBorder="1" applyAlignment="1" applyProtection="1">
      <alignment horizontal="center"/>
    </xf>
    <xf numFmtId="0" fontId="34" fillId="3" borderId="0" xfId="0" applyFont="1" applyFill="1" applyBorder="1" applyAlignment="1" applyProtection="1">
      <alignment horizontal="center"/>
    </xf>
    <xf numFmtId="0" fontId="34" fillId="3" borderId="0" xfId="0" applyFont="1" applyFill="1" applyAlignment="1" applyProtection="1">
      <alignment horizontal="center"/>
    </xf>
    <xf numFmtId="0" fontId="28" fillId="3" borderId="0" xfId="0" applyFont="1" applyFill="1" applyBorder="1" applyAlignment="1" applyProtection="1">
      <alignment horizontal="left" vertical="center"/>
    </xf>
    <xf numFmtId="0" fontId="35" fillId="3" borderId="78" xfId="0" applyFont="1" applyFill="1" applyBorder="1" applyAlignment="1" applyProtection="1">
      <alignment vertical="top"/>
    </xf>
    <xf numFmtId="0" fontId="0" fillId="3" borderId="0" xfId="0" applyFill="1" applyBorder="1" applyAlignment="1" applyProtection="1">
      <alignment vertical="top"/>
    </xf>
    <xf numFmtId="0" fontId="19" fillId="3" borderId="0" xfId="0" applyFont="1" applyFill="1" applyProtection="1"/>
    <xf numFmtId="0" fontId="30" fillId="4" borderId="0" xfId="0" applyFont="1" applyFill="1" applyAlignment="1" applyProtection="1"/>
    <xf numFmtId="0" fontId="0" fillId="3" borderId="0" xfId="0" applyFill="1" applyBorder="1" applyAlignment="1" applyProtection="1"/>
    <xf numFmtId="0" fontId="21" fillId="4" borderId="0" xfId="0" applyFont="1" applyFill="1" applyProtection="1"/>
    <xf numFmtId="14" fontId="21" fillId="4" borderId="0" xfId="0" applyNumberFormat="1" applyFont="1" applyFill="1" applyProtection="1"/>
    <xf numFmtId="1" fontId="21" fillId="4" borderId="0" xfId="0" applyNumberFormat="1" applyFont="1" applyFill="1" applyProtection="1"/>
    <xf numFmtId="0" fontId="21" fillId="4" borderId="0" xfId="0" applyFont="1" applyFill="1" applyBorder="1" applyProtection="1"/>
    <xf numFmtId="1" fontId="21" fillId="4" borderId="0" xfId="0" applyNumberFormat="1" applyFont="1" applyFill="1" applyBorder="1" applyProtection="1"/>
    <xf numFmtId="2" fontId="21" fillId="4" borderId="0" xfId="0" applyNumberFormat="1" applyFont="1" applyFill="1" applyBorder="1" applyProtection="1"/>
    <xf numFmtId="0" fontId="21" fillId="4" borderId="0" xfId="0" applyFont="1" applyFill="1" applyBorder="1" applyAlignment="1" applyProtection="1">
      <alignment horizontal="right"/>
    </xf>
    <xf numFmtId="0" fontId="37" fillId="4" borderId="0" xfId="0" applyFont="1" applyFill="1" applyBorder="1" applyAlignment="1" applyProtection="1">
      <alignment wrapText="1"/>
    </xf>
    <xf numFmtId="0" fontId="21" fillId="4" borderId="0" xfId="0" applyFont="1" applyFill="1" applyAlignment="1" applyProtection="1">
      <alignment horizontal="left" wrapText="1"/>
    </xf>
    <xf numFmtId="0" fontId="14" fillId="4" borderId="0" xfId="0" applyFont="1" applyFill="1" applyBorder="1" applyProtection="1"/>
    <xf numFmtId="0" fontId="21" fillId="4" borderId="0" xfId="0" applyFont="1" applyFill="1" applyAlignment="1" applyProtection="1">
      <alignment wrapText="1"/>
    </xf>
    <xf numFmtId="0" fontId="21" fillId="4" borderId="0" xfId="0" applyFont="1" applyFill="1" applyAlignment="1" applyProtection="1">
      <alignment horizontal="right"/>
    </xf>
    <xf numFmtId="9" fontId="21" fillId="4" borderId="0" xfId="0" applyNumberFormat="1" applyFont="1" applyFill="1" applyProtection="1"/>
    <xf numFmtId="0" fontId="21" fillId="4" borderId="0" xfId="0" applyNumberFormat="1" applyFont="1" applyFill="1" applyProtection="1"/>
    <xf numFmtId="9" fontId="21" fillId="4" borderId="0" xfId="0" applyNumberFormat="1" applyFont="1" applyFill="1" applyAlignment="1" applyProtection="1">
      <alignment wrapText="1"/>
    </xf>
    <xf numFmtId="0" fontId="21" fillId="4" borderId="0" xfId="0" applyFont="1" applyFill="1" applyBorder="1" applyAlignment="1" applyProtection="1">
      <alignment horizontal="center"/>
    </xf>
    <xf numFmtId="0" fontId="38" fillId="3" borderId="75" xfId="0" quotePrefix="1" applyFont="1" applyFill="1" applyBorder="1" applyAlignment="1" applyProtection="1">
      <alignment horizontal="left" vertical="center" wrapText="1"/>
    </xf>
    <xf numFmtId="0" fontId="38" fillId="3" borderId="75" xfId="0" quotePrefix="1" applyFont="1" applyFill="1" applyBorder="1" applyAlignment="1" applyProtection="1">
      <alignment horizontal="left" vertical="top" wrapText="1"/>
    </xf>
    <xf numFmtId="0" fontId="0" fillId="4" borderId="0" xfId="0" applyFont="1" applyFill="1" applyAlignment="1">
      <alignment horizontal="right"/>
    </xf>
    <xf numFmtId="0" fontId="0" fillId="4" borderId="0" xfId="0" quotePrefix="1" applyFont="1" applyFill="1"/>
    <xf numFmtId="165" fontId="0" fillId="4" borderId="0" xfId="0" applyNumberFormat="1" applyFont="1" applyFill="1" applyAlignment="1">
      <alignment horizontal="right"/>
    </xf>
    <xf numFmtId="2" fontId="0" fillId="4" borderId="0" xfId="0" applyNumberFormat="1" applyFont="1" applyFill="1" applyAlignment="1">
      <alignment horizontal="right"/>
    </xf>
    <xf numFmtId="3" fontId="0" fillId="4" borderId="0" xfId="0" applyNumberFormat="1" applyFont="1" applyFill="1" applyAlignment="1">
      <alignment horizontal="right"/>
    </xf>
    <xf numFmtId="2" fontId="0" fillId="4" borderId="0" xfId="0" applyNumberFormat="1" applyFont="1" applyFill="1"/>
    <xf numFmtId="0" fontId="28" fillId="3" borderId="77" xfId="0" applyFont="1" applyFill="1" applyBorder="1" applyAlignment="1" applyProtection="1">
      <alignment horizontal="left" vertical="center"/>
    </xf>
    <xf numFmtId="0" fontId="21" fillId="4" borderId="0" xfId="0" applyFont="1" applyFill="1" applyAlignment="1" applyProtection="1">
      <alignment horizontal="center"/>
    </xf>
    <xf numFmtId="0" fontId="21" fillId="4" borderId="0" xfId="0" applyFont="1" applyFill="1" applyAlignment="1" applyProtection="1">
      <alignment horizontal="center" vertical="center"/>
    </xf>
    <xf numFmtId="0" fontId="0" fillId="0" borderId="34" xfId="0" applyBorder="1" applyAlignment="1">
      <alignment horizontal="center"/>
    </xf>
    <xf numFmtId="0" fontId="17" fillId="0" borderId="35" xfId="0" applyFont="1" applyBorder="1"/>
    <xf numFmtId="1" fontId="0" fillId="0" borderId="35" xfId="0" applyNumberFormat="1" applyFont="1" applyFill="1" applyBorder="1" applyAlignment="1">
      <alignment horizontal="center"/>
    </xf>
    <xf numFmtId="0" fontId="0" fillId="0" borderId="35" xfId="0" applyFont="1" applyFill="1" applyBorder="1" applyAlignment="1">
      <alignment horizontal="center"/>
    </xf>
    <xf numFmtId="0" fontId="0" fillId="0" borderId="36" xfId="0" applyFill="1" applyBorder="1" applyAlignment="1">
      <alignment horizontal="center"/>
    </xf>
    <xf numFmtId="2" fontId="24" fillId="0" borderId="21" xfId="0" applyNumberFormat="1" applyFont="1" applyBorder="1" applyAlignment="1">
      <alignment horizontal="center" wrapText="1"/>
    </xf>
    <xf numFmtId="0" fontId="24" fillId="0" borderId="21" xfId="0" applyFont="1" applyBorder="1" applyAlignment="1">
      <alignment horizontal="center" wrapText="1"/>
    </xf>
    <xf numFmtId="2" fontId="24" fillId="0" borderId="26" xfId="0" applyNumberFormat="1" applyFont="1" applyBorder="1" applyAlignment="1">
      <alignment horizontal="center" wrapText="1"/>
    </xf>
    <xf numFmtId="0" fontId="30" fillId="3" borderId="0" xfId="0" applyFont="1" applyFill="1" applyBorder="1" applyAlignment="1" applyProtection="1">
      <alignment horizontal="left" vertical="center"/>
    </xf>
    <xf numFmtId="0" fontId="33" fillId="3" borderId="0" xfId="0" applyFont="1" applyFill="1" applyProtection="1"/>
    <xf numFmtId="0" fontId="39" fillId="4" borderId="0" xfId="0" applyFont="1" applyFill="1" applyProtection="1"/>
    <xf numFmtId="0" fontId="21" fillId="4" borderId="37" xfId="0" applyFont="1" applyFill="1" applyBorder="1" applyProtection="1"/>
    <xf numFmtId="0" fontId="17" fillId="3" borderId="0" xfId="0" applyFont="1" applyFill="1"/>
    <xf numFmtId="0" fontId="40" fillId="3" borderId="0" xfId="0" applyFont="1" applyFill="1"/>
    <xf numFmtId="0" fontId="0" fillId="3" borderId="0" xfId="0" applyFont="1" applyFill="1"/>
    <xf numFmtId="0" fontId="17" fillId="3" borderId="0" xfId="0" applyFont="1" applyFill="1" applyAlignment="1">
      <alignment horizontal="left"/>
    </xf>
    <xf numFmtId="0" fontId="0" fillId="3" borderId="0" xfId="0" applyFont="1" applyFill="1" applyAlignment="1"/>
    <xf numFmtId="0" fontId="21" fillId="5" borderId="0" xfId="0" applyFont="1" applyFill="1"/>
    <xf numFmtId="0" fontId="46" fillId="3" borderId="0" xfId="0" applyFont="1" applyFill="1"/>
    <xf numFmtId="0" fontId="27" fillId="3" borderId="0" xfId="0" applyFont="1" applyFill="1"/>
    <xf numFmtId="0" fontId="47" fillId="3" borderId="0" xfId="1" applyFont="1" applyFill="1" applyAlignment="1" applyProtection="1"/>
    <xf numFmtId="0" fontId="14" fillId="3" borderId="0" xfId="1" applyFont="1" applyFill="1" applyAlignment="1" applyProtection="1"/>
    <xf numFmtId="0" fontId="0" fillId="3" borderId="74" xfId="0" applyFill="1" applyBorder="1"/>
    <xf numFmtId="0" fontId="0" fillId="3" borderId="75" xfId="0" applyFill="1" applyBorder="1"/>
    <xf numFmtId="0" fontId="0" fillId="3" borderId="91" xfId="0" applyFill="1" applyBorder="1"/>
    <xf numFmtId="0" fontId="0" fillId="3" borderId="92" xfId="0" applyFill="1" applyBorder="1"/>
    <xf numFmtId="0" fontId="0" fillId="3" borderId="93" xfId="0" applyFill="1" applyBorder="1"/>
    <xf numFmtId="0" fontId="48" fillId="3" borderId="0" xfId="0" applyFont="1" applyFill="1" applyBorder="1" applyAlignment="1" applyProtection="1">
      <alignment vertical="center" wrapText="1"/>
    </xf>
    <xf numFmtId="0" fontId="27" fillId="3" borderId="0" xfId="0" applyFont="1" applyFill="1" applyBorder="1"/>
    <xf numFmtId="0" fontId="48" fillId="3" borderId="0" xfId="0" applyFont="1" applyFill="1" applyBorder="1" applyAlignment="1" applyProtection="1">
      <alignment vertical="center"/>
    </xf>
    <xf numFmtId="0" fontId="48" fillId="3" borderId="74" xfId="0" applyFont="1" applyFill="1" applyBorder="1" applyAlignment="1" applyProtection="1"/>
    <xf numFmtId="0" fontId="49" fillId="3" borderId="0" xfId="0" applyFont="1" applyFill="1" applyBorder="1" applyAlignment="1" applyProtection="1">
      <alignment horizontal="right" vertical="center"/>
    </xf>
    <xf numFmtId="14" fontId="49" fillId="3" borderId="75" xfId="0" applyNumberFormat="1" applyFont="1" applyFill="1" applyBorder="1" applyAlignment="1" applyProtection="1">
      <alignment horizontal="right" vertical="center"/>
    </xf>
    <xf numFmtId="0" fontId="48" fillId="0" borderId="0" xfId="0" applyFont="1" applyAlignment="1"/>
    <xf numFmtId="0" fontId="48" fillId="3" borderId="0" xfId="0" applyFont="1" applyFill="1" applyBorder="1"/>
    <xf numFmtId="0" fontId="48" fillId="3" borderId="0" xfId="0" applyFont="1" applyFill="1" applyBorder="1" applyAlignment="1" applyProtection="1"/>
    <xf numFmtId="0" fontId="48" fillId="3" borderId="0" xfId="0" applyFont="1" applyFill="1" applyBorder="1" applyAlignment="1"/>
    <xf numFmtId="0" fontId="48" fillId="0" borderId="75" xfId="0" applyFont="1" applyBorder="1" applyAlignment="1">
      <alignment vertical="center"/>
    </xf>
    <xf numFmtId="0" fontId="48" fillId="3" borderId="0" xfId="0" applyFont="1" applyFill="1" applyAlignment="1"/>
    <xf numFmtId="0" fontId="48" fillId="3" borderId="74" xfId="0" applyFont="1" applyFill="1" applyBorder="1"/>
    <xf numFmtId="0" fontId="48" fillId="3" borderId="75" xfId="0" applyFont="1" applyFill="1" applyBorder="1"/>
    <xf numFmtId="0" fontId="48" fillId="3" borderId="0" xfId="0" applyFont="1" applyFill="1"/>
    <xf numFmtId="0" fontId="43" fillId="3" borderId="0" xfId="0" applyFont="1" applyFill="1" applyBorder="1"/>
    <xf numFmtId="0" fontId="0" fillId="6" borderId="0" xfId="0" applyFill="1"/>
    <xf numFmtId="0" fontId="48" fillId="6" borderId="0" xfId="0" applyFont="1" applyFill="1" applyAlignment="1"/>
    <xf numFmtId="0" fontId="48" fillId="6" borderId="0" xfId="0" applyFont="1" applyFill="1"/>
    <xf numFmtId="0" fontId="50" fillId="3" borderId="0" xfId="0" applyFont="1" applyFill="1" applyBorder="1"/>
    <xf numFmtId="0" fontId="27" fillId="3" borderId="67" xfId="0" applyFont="1" applyFill="1" applyBorder="1"/>
    <xf numFmtId="0" fontId="27" fillId="3" borderId="68" xfId="0" applyFont="1" applyFill="1" applyBorder="1"/>
    <xf numFmtId="0" fontId="27" fillId="3" borderId="69" xfId="0" applyFont="1" applyFill="1" applyBorder="1"/>
    <xf numFmtId="0" fontId="27" fillId="4" borderId="0" xfId="0" applyFont="1" applyFill="1"/>
    <xf numFmtId="0" fontId="27" fillId="3" borderId="70" xfId="0" applyFont="1" applyFill="1" applyBorder="1"/>
    <xf numFmtId="0" fontId="27" fillId="3" borderId="71" xfId="0" applyFont="1" applyFill="1" applyBorder="1"/>
    <xf numFmtId="0" fontId="27" fillId="3" borderId="66" xfId="0" applyFont="1" applyFill="1" applyBorder="1"/>
    <xf numFmtId="0" fontId="27" fillId="3" borderId="73" xfId="0" applyFont="1" applyFill="1" applyBorder="1"/>
    <xf numFmtId="0" fontId="51" fillId="4" borderId="0" xfId="0" applyFont="1" applyFill="1"/>
    <xf numFmtId="0" fontId="51" fillId="0" borderId="0" xfId="0" applyFont="1"/>
    <xf numFmtId="0" fontId="27" fillId="0" borderId="0" xfId="0" applyFont="1"/>
    <xf numFmtId="0" fontId="42" fillId="3" borderId="70" xfId="0" applyFont="1" applyFill="1" applyBorder="1"/>
    <xf numFmtId="0" fontId="42" fillId="3" borderId="0" xfId="0" applyFont="1" applyFill="1" applyBorder="1"/>
    <xf numFmtId="0" fontId="42" fillId="3" borderId="71" xfId="0" applyFont="1" applyFill="1" applyBorder="1"/>
    <xf numFmtId="0" fontId="42" fillId="4" borderId="0" xfId="0" applyFont="1" applyFill="1"/>
    <xf numFmtId="0" fontId="42" fillId="0" borderId="0" xfId="0" applyFont="1"/>
    <xf numFmtId="0" fontId="42" fillId="4" borderId="0" xfId="0" applyFont="1" applyFill="1" applyBorder="1"/>
    <xf numFmtId="0" fontId="42" fillId="0" borderId="0" xfId="0" applyFont="1" applyBorder="1"/>
    <xf numFmtId="0" fontId="13" fillId="3" borderId="70" xfId="0" applyFont="1" applyFill="1" applyBorder="1"/>
    <xf numFmtId="0" fontId="53" fillId="3" borderId="0" xfId="0" applyFont="1" applyFill="1"/>
    <xf numFmtId="0" fontId="53" fillId="3" borderId="0" xfId="0" applyFont="1" applyFill="1" applyBorder="1"/>
    <xf numFmtId="0" fontId="21" fillId="3" borderId="32" xfId="0" applyFont="1" applyFill="1" applyBorder="1" applyAlignment="1">
      <alignment horizontal="center" vertical="center"/>
    </xf>
    <xf numFmtId="0" fontId="21" fillId="3" borderId="2"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3" borderId="21" xfId="0" applyFont="1" applyFill="1" applyBorder="1" applyAlignment="1">
      <alignment horizontal="center" vertical="center" wrapText="1"/>
    </xf>
    <xf numFmtId="0" fontId="21" fillId="3" borderId="21" xfId="0" applyFont="1" applyFill="1" applyBorder="1" applyAlignment="1">
      <alignment horizontal="center" vertical="center"/>
    </xf>
    <xf numFmtId="3" fontId="21" fillId="3" borderId="2" xfId="0" applyNumberFormat="1" applyFont="1" applyFill="1" applyBorder="1" applyAlignment="1">
      <alignment horizontal="center" vertical="center"/>
    </xf>
    <xf numFmtId="3" fontId="21" fillId="3" borderId="21" xfId="0" applyNumberFormat="1" applyFont="1" applyFill="1" applyBorder="1" applyAlignment="1">
      <alignment horizontal="center" vertical="center"/>
    </xf>
    <xf numFmtId="0" fontId="21" fillId="3" borderId="103" xfId="0" applyFont="1" applyFill="1" applyBorder="1" applyAlignment="1">
      <alignment horizontal="center" vertical="center"/>
    </xf>
    <xf numFmtId="0" fontId="21" fillId="3" borderId="1" xfId="0" applyFont="1" applyFill="1" applyBorder="1" applyAlignment="1">
      <alignment horizontal="center" vertical="center"/>
    </xf>
    <xf numFmtId="3" fontId="21" fillId="3" borderId="1" xfId="0" applyNumberFormat="1" applyFont="1" applyFill="1" applyBorder="1" applyAlignment="1">
      <alignment horizontal="center" vertical="center"/>
    </xf>
    <xf numFmtId="3" fontId="21" fillId="3" borderId="104" xfId="0" applyNumberFormat="1" applyFont="1" applyFill="1" applyBorder="1" applyAlignment="1">
      <alignment horizontal="center" vertical="center"/>
    </xf>
    <xf numFmtId="0" fontId="21" fillId="3" borderId="51" xfId="0" applyFont="1" applyFill="1" applyBorder="1"/>
    <xf numFmtId="0" fontId="42" fillId="3" borderId="0" xfId="0" applyFont="1" applyFill="1" applyAlignment="1">
      <alignment horizontal="right"/>
    </xf>
    <xf numFmtId="0" fontId="56" fillId="3" borderId="0" xfId="1" applyFont="1" applyFill="1" applyAlignment="1" applyProtection="1"/>
    <xf numFmtId="0" fontId="42" fillId="3" borderId="0" xfId="0" applyFont="1" applyFill="1" applyBorder="1" applyAlignment="1" applyProtection="1">
      <alignment vertical="center"/>
    </xf>
    <xf numFmtId="0" fontId="57" fillId="3" borderId="0" xfId="0" applyFont="1" applyFill="1" applyBorder="1"/>
    <xf numFmtId="0" fontId="48" fillId="3" borderId="75" xfId="0" applyFont="1" applyFill="1" applyBorder="1" applyAlignment="1">
      <alignment vertical="center"/>
    </xf>
    <xf numFmtId="0" fontId="52" fillId="3" borderId="0" xfId="1" applyFont="1" applyFill="1" applyAlignment="1" applyProtection="1"/>
    <xf numFmtId="0" fontId="42" fillId="3" borderId="0" xfId="0" applyFont="1" applyFill="1"/>
    <xf numFmtId="0" fontId="32" fillId="3" borderId="0" xfId="0" applyFont="1" applyFill="1"/>
    <xf numFmtId="0" fontId="48" fillId="3" borderId="0" xfId="0" applyFont="1" applyFill="1" applyBorder="1" applyAlignment="1" applyProtection="1">
      <alignment horizontal="right" vertical="center"/>
    </xf>
    <xf numFmtId="0" fontId="58" fillId="3" borderId="0" xfId="0" applyFont="1" applyFill="1" applyBorder="1"/>
    <xf numFmtId="0" fontId="59" fillId="3" borderId="0" xfId="1" applyFont="1" applyFill="1" applyBorder="1" applyAlignment="1" applyProtection="1"/>
    <xf numFmtId="0" fontId="62" fillId="3" borderId="0" xfId="0" applyFont="1" applyFill="1" applyBorder="1" applyAlignment="1" applyProtection="1">
      <alignment horizontal="center"/>
    </xf>
    <xf numFmtId="0" fontId="0" fillId="4" borderId="0" xfId="0" applyFont="1" applyFill="1" applyAlignment="1">
      <alignment horizontal="center"/>
    </xf>
    <xf numFmtId="0" fontId="63" fillId="3" borderId="0" xfId="0" applyFont="1" applyFill="1" applyBorder="1" applyAlignment="1" applyProtection="1">
      <alignment horizontal="left" vertical="center"/>
    </xf>
    <xf numFmtId="0" fontId="21" fillId="4" borderId="0" xfId="0" applyFont="1" applyFill="1" applyAlignment="1">
      <alignment horizontal="right"/>
    </xf>
    <xf numFmtId="0" fontId="21" fillId="4" borderId="0" xfId="0" quotePrefix="1" applyFont="1" applyFill="1"/>
    <xf numFmtId="165" fontId="21" fillId="4" borderId="0" xfId="0" applyNumberFormat="1" applyFont="1" applyFill="1" applyAlignment="1">
      <alignment horizontal="right"/>
    </xf>
    <xf numFmtId="2" fontId="21" fillId="4" borderId="0" xfId="0" applyNumberFormat="1" applyFont="1" applyFill="1" applyAlignment="1">
      <alignment horizontal="right"/>
    </xf>
    <xf numFmtId="3" fontId="21" fillId="4" borderId="0" xfId="0" applyNumberFormat="1" applyFont="1" applyFill="1" applyAlignment="1">
      <alignment horizontal="right"/>
    </xf>
    <xf numFmtId="2" fontId="21" fillId="4" borderId="0" xfId="0" applyNumberFormat="1" applyFont="1" applyFill="1"/>
    <xf numFmtId="0" fontId="21" fillId="4" borderId="0" xfId="0" quotePrefix="1" applyFont="1" applyFill="1" applyAlignment="1">
      <alignment horizontal="center"/>
    </xf>
    <xf numFmtId="0" fontId="64" fillId="3" borderId="0" xfId="1" applyFont="1" applyFill="1" applyBorder="1" applyAlignment="1" applyProtection="1"/>
    <xf numFmtId="0" fontId="14" fillId="4" borderId="0" xfId="0" applyFont="1" applyFill="1"/>
    <xf numFmtId="0" fontId="14" fillId="3" borderId="0" xfId="0" applyFont="1" applyFill="1"/>
    <xf numFmtId="0" fontId="14" fillId="3" borderId="70" xfId="0" applyFont="1" applyFill="1" applyBorder="1" applyAlignment="1">
      <alignment horizontal="left"/>
    </xf>
    <xf numFmtId="0" fontId="14" fillId="4" borderId="0" xfId="0" applyFont="1" applyFill="1" applyBorder="1"/>
    <xf numFmtId="0" fontId="14" fillId="0" borderId="0" xfId="0" applyFont="1" applyBorder="1"/>
    <xf numFmtId="0" fontId="65" fillId="0" borderId="72" xfId="0" applyFont="1" applyBorder="1"/>
    <xf numFmtId="0" fontId="21" fillId="3" borderId="0" xfId="0" applyFont="1" applyFill="1" applyAlignment="1"/>
    <xf numFmtId="0" fontId="21" fillId="3" borderId="71" xfId="0" applyFont="1" applyFill="1" applyBorder="1" applyAlignment="1"/>
    <xf numFmtId="0" fontId="69" fillId="3" borderId="0" xfId="1" applyFont="1" applyFill="1" applyBorder="1" applyAlignment="1" applyProtection="1"/>
    <xf numFmtId="0" fontId="71" fillId="3" borderId="0" xfId="1" applyFont="1" applyFill="1" applyAlignment="1" applyProtection="1"/>
    <xf numFmtId="2" fontId="36" fillId="7" borderId="85" xfId="0" applyNumberFormat="1" applyFont="1" applyFill="1" applyBorder="1" applyAlignment="1" applyProtection="1">
      <alignment horizontal="center"/>
      <protection locked="0"/>
    </xf>
    <xf numFmtId="1" fontId="36" fillId="7" borderId="85" xfId="0" applyNumberFormat="1" applyFont="1" applyFill="1" applyBorder="1" applyAlignment="1" applyProtection="1">
      <alignment horizontal="center"/>
      <protection locked="0"/>
    </xf>
    <xf numFmtId="0" fontId="36" fillId="7" borderId="86" xfId="0" applyFont="1" applyFill="1" applyBorder="1" applyAlignment="1" applyProtection="1">
      <alignment horizontal="center"/>
      <protection locked="0"/>
    </xf>
    <xf numFmtId="0" fontId="72" fillId="3" borderId="0" xfId="0" applyFont="1" applyFill="1" applyBorder="1" applyAlignment="1" applyProtection="1">
      <alignment horizontal="left" vertical="center"/>
    </xf>
    <xf numFmtId="0" fontId="72" fillId="3" borderId="77" xfId="0" applyFont="1" applyFill="1" applyBorder="1" applyAlignment="1" applyProtection="1">
      <alignment horizontal="left" vertical="center"/>
    </xf>
    <xf numFmtId="0" fontId="74" fillId="3" borderId="0" xfId="0" applyFont="1" applyFill="1" applyBorder="1" applyAlignment="1" applyProtection="1">
      <alignment horizontal="right"/>
    </xf>
    <xf numFmtId="0" fontId="75" fillId="3" borderId="0" xfId="0" applyFont="1" applyFill="1" applyBorder="1" applyAlignment="1" applyProtection="1">
      <alignment horizontal="right" indent="3"/>
    </xf>
    <xf numFmtId="0" fontId="75" fillId="3" borderId="0" xfId="0" applyFont="1" applyFill="1" applyBorder="1" applyAlignment="1" applyProtection="1">
      <alignment horizontal="right"/>
    </xf>
    <xf numFmtId="0" fontId="76" fillId="3" borderId="0" xfId="0" applyFont="1" applyFill="1" applyBorder="1" applyAlignment="1" applyProtection="1">
      <alignment horizontal="center" vertical="center"/>
    </xf>
    <xf numFmtId="0" fontId="74" fillId="3" borderId="0" xfId="0" applyFont="1" applyFill="1" applyAlignment="1" applyProtection="1">
      <alignment horizontal="left"/>
    </xf>
    <xf numFmtId="0" fontId="77" fillId="3" borderId="79" xfId="0" applyFont="1" applyFill="1" applyBorder="1" applyAlignment="1" applyProtection="1">
      <alignment horizontal="center" vertical="center"/>
    </xf>
    <xf numFmtId="0" fontId="38" fillId="3" borderId="80" xfId="0" applyFont="1" applyFill="1" applyBorder="1" applyAlignment="1" applyProtection="1">
      <alignment horizontal="center" vertical="center"/>
    </xf>
    <xf numFmtId="0" fontId="77" fillId="3" borderId="81" xfId="0" applyFont="1" applyFill="1" applyBorder="1" applyAlignment="1" applyProtection="1">
      <alignment horizontal="center" vertical="center"/>
    </xf>
    <xf numFmtId="0" fontId="38" fillId="3" borderId="82" xfId="0" applyFont="1" applyFill="1" applyBorder="1" applyAlignment="1" applyProtection="1">
      <alignment horizontal="center" vertical="center"/>
    </xf>
    <xf numFmtId="0" fontId="77" fillId="3" borderId="83" xfId="0" applyFont="1" applyFill="1" applyBorder="1" applyAlignment="1" applyProtection="1">
      <alignment horizontal="center" vertical="center"/>
    </xf>
    <xf numFmtId="0" fontId="38" fillId="3" borderId="84" xfId="0" applyFont="1" applyFill="1" applyBorder="1" applyAlignment="1" applyProtection="1">
      <alignment horizontal="center" vertical="center"/>
    </xf>
    <xf numFmtId="0" fontId="80" fillId="3" borderId="0" xfId="0" applyFont="1" applyFill="1"/>
    <xf numFmtId="0" fontId="78" fillId="3" borderId="0" xfId="0" applyFont="1" applyFill="1" applyAlignment="1">
      <alignment horizontal="right"/>
    </xf>
    <xf numFmtId="0" fontId="78" fillId="3" borderId="0" xfId="0" applyFont="1" applyFill="1" applyBorder="1" applyAlignment="1" applyProtection="1">
      <alignment vertical="center"/>
    </xf>
    <xf numFmtId="0" fontId="82" fillId="3" borderId="0" xfId="0" applyFont="1" applyFill="1" applyBorder="1" applyAlignment="1" applyProtection="1">
      <alignment vertical="center"/>
    </xf>
    <xf numFmtId="0" fontId="83" fillId="3" borderId="0" xfId="0" applyFont="1" applyFill="1" applyBorder="1" applyAlignment="1" applyProtection="1">
      <alignment vertical="center" wrapText="1"/>
    </xf>
    <xf numFmtId="164" fontId="83" fillId="3" borderId="0" xfId="0" applyNumberFormat="1" applyFont="1" applyFill="1" applyBorder="1" applyAlignment="1" applyProtection="1">
      <alignment horizontal="left"/>
    </xf>
    <xf numFmtId="0" fontId="83" fillId="0" borderId="0" xfId="0" applyFont="1" applyBorder="1" applyAlignment="1"/>
    <xf numFmtId="0" fontId="83" fillId="3" borderId="0" xfId="0" applyFont="1" applyFill="1" applyBorder="1" applyAlignment="1" applyProtection="1">
      <alignment horizontal="right" vertical="center"/>
    </xf>
    <xf numFmtId="14" fontId="83" fillId="3" borderId="75" xfId="0" applyNumberFormat="1" applyFont="1" applyFill="1" applyBorder="1" applyAlignment="1" applyProtection="1">
      <alignment horizontal="right" vertical="center"/>
    </xf>
    <xf numFmtId="0" fontId="83" fillId="3" borderId="0" xfId="0" applyFont="1" applyFill="1" applyBorder="1"/>
    <xf numFmtId="0" fontId="83" fillId="3" borderId="0" xfId="0" applyFont="1" applyFill="1" applyBorder="1" applyAlignment="1" applyProtection="1">
      <alignment vertical="center"/>
    </xf>
    <xf numFmtId="0" fontId="83" fillId="3" borderId="0" xfId="0" applyFont="1" applyFill="1" applyBorder="1" applyAlignment="1" applyProtection="1"/>
    <xf numFmtId="0" fontId="83" fillId="3" borderId="0" xfId="0" applyFont="1" applyFill="1" applyBorder="1" applyAlignment="1"/>
    <xf numFmtId="0" fontId="83" fillId="0" borderId="75" xfId="0" applyFont="1" applyBorder="1" applyAlignment="1">
      <alignment vertical="center"/>
    </xf>
    <xf numFmtId="0" fontId="83" fillId="3" borderId="75" xfId="0" applyFont="1" applyFill="1" applyBorder="1"/>
    <xf numFmtId="0" fontId="14" fillId="3" borderId="0" xfId="0" applyFont="1" applyFill="1" applyBorder="1"/>
    <xf numFmtId="0" fontId="70" fillId="3" borderId="70" xfId="0" applyFont="1" applyFill="1" applyBorder="1"/>
    <xf numFmtId="0" fontId="70" fillId="3" borderId="0" xfId="0" applyFont="1" applyFill="1" applyBorder="1"/>
    <xf numFmtId="0" fontId="70" fillId="3" borderId="71" xfId="0" applyFont="1" applyFill="1" applyBorder="1"/>
    <xf numFmtId="0" fontId="73" fillId="3" borderId="70" xfId="0" applyFont="1" applyFill="1" applyBorder="1"/>
    <xf numFmtId="0" fontId="70" fillId="3" borderId="0" xfId="0" applyFont="1" applyFill="1" applyBorder="1" applyAlignment="1">
      <alignment horizontal="center"/>
    </xf>
    <xf numFmtId="0" fontId="70" fillId="3" borderId="71" xfId="0" applyFont="1" applyFill="1" applyBorder="1" applyAlignment="1"/>
    <xf numFmtId="0" fontId="83" fillId="3" borderId="0" xfId="0" applyFont="1" applyFill="1" applyAlignment="1"/>
    <xf numFmtId="0" fontId="15" fillId="0" borderId="0" xfId="1" applyAlignment="1" applyProtection="1"/>
    <xf numFmtId="0" fontId="75" fillId="3" borderId="0" xfId="0" applyFont="1" applyFill="1" applyBorder="1" applyAlignment="1" applyProtection="1">
      <alignment horizontal="left" wrapText="1"/>
    </xf>
    <xf numFmtId="0" fontId="0" fillId="3" borderId="0" xfId="0" applyFill="1" applyBorder="1" applyAlignment="1" applyProtection="1"/>
    <xf numFmtId="0" fontId="72" fillId="3" borderId="77" xfId="0" applyFont="1" applyFill="1" applyBorder="1" applyAlignment="1" applyProtection="1">
      <alignment horizontal="left" vertical="center"/>
    </xf>
    <xf numFmtId="0" fontId="17" fillId="0" borderId="50" xfId="0" applyFont="1" applyBorder="1" applyAlignment="1">
      <alignment horizontal="centerContinuous"/>
    </xf>
    <xf numFmtId="0" fontId="17" fillId="0" borderId="51" xfId="0" applyFont="1" applyBorder="1" applyAlignment="1">
      <alignment horizontal="centerContinuous"/>
    </xf>
    <xf numFmtId="0" fontId="17" fillId="0" borderId="52" xfId="0" applyFont="1" applyBorder="1" applyAlignment="1">
      <alignment horizontal="centerContinuous"/>
    </xf>
    <xf numFmtId="0" fontId="17" fillId="0" borderId="43" xfId="0" applyFont="1" applyBorder="1" applyAlignment="1">
      <alignment horizontal="centerContinuous"/>
    </xf>
    <xf numFmtId="0" fontId="17" fillId="0" borderId="44" xfId="0" applyFont="1" applyBorder="1" applyAlignment="1">
      <alignment horizontal="centerContinuous"/>
    </xf>
    <xf numFmtId="0" fontId="17" fillId="0" borderId="45" xfId="0" applyFont="1" applyBorder="1" applyAlignment="1">
      <alignment horizontal="centerContinuous"/>
    </xf>
    <xf numFmtId="0" fontId="0" fillId="5" borderId="107" xfId="0" applyFill="1" applyBorder="1"/>
    <xf numFmtId="0" fontId="0" fillId="0" borderId="0" xfId="0" applyFill="1" applyBorder="1" applyAlignment="1">
      <alignment horizontal="right"/>
    </xf>
    <xf numFmtId="0" fontId="17" fillId="0" borderId="0" xfId="0" applyFont="1" applyBorder="1" applyAlignment="1">
      <alignment horizontal="right"/>
    </xf>
    <xf numFmtId="2" fontId="17" fillId="0" borderId="0" xfId="0" applyNumberFormat="1" applyFont="1" applyFill="1" applyBorder="1"/>
    <xf numFmtId="2" fontId="17" fillId="0" borderId="51" xfId="0" applyNumberFormat="1" applyFont="1" applyFill="1" applyBorder="1" applyAlignment="1">
      <alignment horizontal="centerContinuous"/>
    </xf>
    <xf numFmtId="0" fontId="0" fillId="0" borderId="51" xfId="0" applyBorder="1" applyAlignment="1">
      <alignment horizontal="centerContinuous"/>
    </xf>
    <xf numFmtId="0" fontId="0" fillId="0" borderId="52" xfId="0" applyBorder="1" applyAlignment="1">
      <alignment horizontal="centerContinuous"/>
    </xf>
    <xf numFmtId="2" fontId="17" fillId="0" borderId="44" xfId="0" applyNumberFormat="1" applyFont="1" applyFill="1" applyBorder="1" applyAlignment="1">
      <alignment horizontal="centerContinuous"/>
    </xf>
    <xf numFmtId="0" fontId="0" fillId="0" borderId="44" xfId="0" applyBorder="1" applyAlignment="1">
      <alignment horizontal="centerContinuous"/>
    </xf>
    <xf numFmtId="0" fontId="0" fillId="0" borderId="45" xfId="0" applyBorder="1" applyAlignment="1">
      <alignment horizontal="centerContinuous"/>
    </xf>
    <xf numFmtId="0" fontId="17" fillId="0" borderId="0" xfId="0" applyFont="1" applyBorder="1" applyAlignment="1">
      <alignment horizontal="centerContinuous"/>
    </xf>
    <xf numFmtId="0" fontId="0" fillId="0" borderId="0" xfId="0" applyBorder="1" applyAlignment="1">
      <alignment horizontal="centerContinuous"/>
    </xf>
    <xf numFmtId="0" fontId="0" fillId="0" borderId="0" xfId="0" applyFont="1" applyBorder="1" applyAlignment="1">
      <alignment horizontal="right"/>
    </xf>
    <xf numFmtId="2" fontId="17" fillId="5" borderId="107" xfId="0" applyNumberFormat="1" applyFont="1" applyFill="1" applyBorder="1"/>
    <xf numFmtId="0" fontId="17" fillId="0" borderId="0" xfId="0" applyFont="1" applyAlignment="1">
      <alignment horizontal="center" vertical="center" wrapText="1"/>
    </xf>
    <xf numFmtId="0" fontId="0" fillId="0" borderId="0" xfId="0" applyAlignment="1">
      <alignment horizontal="center" vertical="center" wrapText="1"/>
    </xf>
    <xf numFmtId="0" fontId="0" fillId="0" borderId="0" xfId="0" applyFill="1" applyBorder="1" applyAlignment="1">
      <alignment horizontal="left"/>
    </xf>
    <xf numFmtId="0" fontId="17" fillId="0" borderId="108" xfId="0" applyFont="1" applyBorder="1" applyAlignment="1">
      <alignment horizontal="center"/>
    </xf>
    <xf numFmtId="0" fontId="17" fillId="0" borderId="109" xfId="0" applyFont="1" applyBorder="1" applyAlignment="1">
      <alignment horizontal="center"/>
    </xf>
    <xf numFmtId="2" fontId="0" fillId="0" borderId="30" xfId="0" applyNumberFormat="1" applyBorder="1"/>
    <xf numFmtId="0" fontId="0" fillId="0" borderId="30" xfId="0" applyBorder="1"/>
    <xf numFmtId="0" fontId="0" fillId="0" borderId="31" xfId="0" applyBorder="1"/>
    <xf numFmtId="0" fontId="0" fillId="0" borderId="32" xfId="0" applyBorder="1"/>
    <xf numFmtId="2" fontId="0" fillId="0" borderId="2" xfId="0" applyNumberFormat="1" applyBorder="1"/>
    <xf numFmtId="0" fontId="0" fillId="0" borderId="2" xfId="0" applyBorder="1"/>
    <xf numFmtId="0" fontId="0" fillId="0" borderId="21" xfId="0" applyBorder="1"/>
    <xf numFmtId="0" fontId="0" fillId="0" borderId="12" xfId="0" applyBorder="1"/>
    <xf numFmtId="0" fontId="0" fillId="0" borderId="110" xfId="0" applyBorder="1"/>
    <xf numFmtId="0" fontId="0" fillId="0" borderId="33" xfId="0" applyBorder="1"/>
    <xf numFmtId="0" fontId="0" fillId="0" borderId="25" xfId="0" applyBorder="1"/>
    <xf numFmtId="0" fontId="0" fillId="0" borderId="26" xfId="0" applyBorder="1"/>
    <xf numFmtId="0" fontId="0" fillId="0" borderId="0" xfId="0" applyAlignment="1">
      <alignment horizontal="center" vertical="top"/>
    </xf>
    <xf numFmtId="1" fontId="0" fillId="0" borderId="0" xfId="0" applyNumberFormat="1"/>
    <xf numFmtId="0" fontId="17" fillId="3" borderId="0" xfId="0" applyFont="1" applyFill="1" applyBorder="1" applyAlignment="1">
      <alignment horizontal="centerContinuous"/>
    </xf>
    <xf numFmtId="0" fontId="81" fillId="3" borderId="0" xfId="0" applyFont="1" applyFill="1" applyBorder="1" applyProtection="1"/>
    <xf numFmtId="0" fontId="75" fillId="0" borderId="0" xfId="0" applyFont="1" applyAlignment="1">
      <alignment horizontal="left"/>
    </xf>
    <xf numFmtId="0" fontId="81" fillId="3" borderId="0" xfId="0" applyFont="1" applyFill="1" applyAlignment="1">
      <alignment horizontal="left"/>
    </xf>
    <xf numFmtId="2" fontId="36" fillId="8" borderId="85" xfId="0" applyNumberFormat="1" applyFont="1" applyFill="1" applyBorder="1" applyAlignment="1" applyProtection="1">
      <alignment horizontal="center"/>
    </xf>
    <xf numFmtId="0" fontId="81" fillId="3" borderId="0" xfId="0" applyFont="1" applyFill="1" applyBorder="1" applyAlignment="1">
      <alignment horizontal="right"/>
    </xf>
    <xf numFmtId="0" fontId="81" fillId="3" borderId="0" xfId="0" applyFont="1" applyFill="1" applyAlignment="1">
      <alignment horizontal="right"/>
    </xf>
    <xf numFmtId="0" fontId="81" fillId="3" borderId="0" xfId="0" applyFont="1" applyFill="1" applyBorder="1" applyAlignment="1" applyProtection="1">
      <alignment horizontal="left" vertical="top"/>
    </xf>
    <xf numFmtId="0" fontId="81" fillId="3" borderId="0" xfId="0" applyFont="1" applyFill="1" applyBorder="1" applyAlignment="1" applyProtection="1">
      <alignment horizontal="left" wrapText="1"/>
    </xf>
    <xf numFmtId="2" fontId="0" fillId="5" borderId="58" xfId="0" applyNumberFormat="1" applyFill="1" applyBorder="1"/>
    <xf numFmtId="2" fontId="0" fillId="5" borderId="105" xfId="0" applyNumberFormat="1" applyFill="1" applyBorder="1"/>
    <xf numFmtId="2" fontId="0" fillId="5" borderId="106" xfId="0" applyNumberFormat="1" applyFill="1" applyBorder="1"/>
    <xf numFmtId="2" fontId="0" fillId="5" borderId="107" xfId="0" applyNumberFormat="1" applyFill="1" applyBorder="1"/>
    <xf numFmtId="0" fontId="0" fillId="3" borderId="0" xfId="0" applyFont="1" applyFill="1" applyBorder="1" applyAlignment="1">
      <alignment horizontal="centerContinuous"/>
    </xf>
    <xf numFmtId="0" fontId="81" fillId="3" borderId="111" xfId="0" applyFont="1" applyFill="1" applyBorder="1" applyAlignment="1">
      <alignment horizontal="left"/>
    </xf>
    <xf numFmtId="0" fontId="0" fillId="3" borderId="112" xfId="0" applyFill="1" applyBorder="1" applyProtection="1"/>
    <xf numFmtId="1" fontId="36" fillId="8" borderId="85" xfId="0" applyNumberFormat="1" applyFont="1" applyFill="1" applyBorder="1" applyAlignment="1" applyProtection="1">
      <alignment horizontal="center"/>
    </xf>
    <xf numFmtId="0" fontId="86" fillId="0" borderId="111" xfId="0" applyFont="1" applyBorder="1" applyAlignment="1">
      <alignment horizontal="right"/>
    </xf>
    <xf numFmtId="0" fontId="75" fillId="3" borderId="111" xfId="0" applyFont="1" applyFill="1" applyBorder="1" applyAlignment="1">
      <alignment horizontal="right"/>
    </xf>
    <xf numFmtId="0" fontId="16" fillId="2" borderId="28" xfId="0" applyFont="1" applyFill="1" applyBorder="1" applyAlignment="1">
      <alignment horizontal="center" vertical="center" wrapText="1" readingOrder="1"/>
    </xf>
    <xf numFmtId="0" fontId="57" fillId="3" borderId="0" xfId="0" applyFont="1" applyFill="1" applyBorder="1" applyProtection="1"/>
    <xf numFmtId="0" fontId="81" fillId="3" borderId="0" xfId="0" applyFont="1" applyFill="1" applyBorder="1" applyAlignment="1" applyProtection="1">
      <alignment horizontal="right"/>
    </xf>
    <xf numFmtId="0" fontId="75" fillId="3" borderId="111" xfId="0" applyFont="1" applyFill="1" applyBorder="1" applyAlignment="1" applyProtection="1">
      <alignment horizontal="right"/>
    </xf>
    <xf numFmtId="0" fontId="75" fillId="3" borderId="0" xfId="0" applyFont="1" applyFill="1" applyBorder="1" applyAlignment="1" applyProtection="1">
      <alignment horizontal="center"/>
    </xf>
    <xf numFmtId="0" fontId="81" fillId="3" borderId="0" xfId="0" applyFont="1" applyFill="1" applyBorder="1" applyAlignment="1" applyProtection="1">
      <alignment horizontal="right" wrapText="1"/>
    </xf>
    <xf numFmtId="1" fontId="0" fillId="5" borderId="107" xfId="0" applyNumberFormat="1" applyFill="1" applyBorder="1"/>
    <xf numFmtId="0" fontId="17" fillId="0" borderId="27" xfId="0" applyFont="1" applyFill="1" applyBorder="1"/>
    <xf numFmtId="0" fontId="87" fillId="3" borderId="0" xfId="0" applyFont="1" applyFill="1" applyBorder="1" applyAlignment="1" applyProtection="1">
      <alignment horizontal="right" indent="2"/>
    </xf>
    <xf numFmtId="0" fontId="88" fillId="3" borderId="0" xfId="0" applyFont="1" applyFill="1" applyBorder="1" applyAlignment="1" applyProtection="1">
      <alignment horizontal="left"/>
    </xf>
    <xf numFmtId="0" fontId="0" fillId="3" borderId="0" xfId="0" applyFill="1" applyBorder="1" applyAlignment="1" applyProtection="1">
      <alignment horizontal="left"/>
    </xf>
    <xf numFmtId="2" fontId="88" fillId="8" borderId="0" xfId="0" applyNumberFormat="1" applyFont="1" applyFill="1" applyBorder="1" applyAlignment="1" applyProtection="1">
      <alignment horizontal="center"/>
    </xf>
    <xf numFmtId="0" fontId="27" fillId="4" borderId="0" xfId="0" applyFont="1" applyFill="1" applyAlignment="1">
      <alignment vertical="center"/>
    </xf>
    <xf numFmtId="0" fontId="27" fillId="0" borderId="0" xfId="0" applyFont="1" applyAlignment="1">
      <alignment vertical="center"/>
    </xf>
    <xf numFmtId="0" fontId="89" fillId="3" borderId="72" xfId="1" applyFont="1" applyFill="1" applyBorder="1" applyAlignment="1" applyProtection="1"/>
    <xf numFmtId="0" fontId="89" fillId="3" borderId="66" xfId="1" applyFont="1" applyFill="1" applyBorder="1" applyAlignment="1" applyProtection="1"/>
    <xf numFmtId="0" fontId="15" fillId="3" borderId="70" xfId="1" applyFill="1" applyBorder="1" applyAlignment="1" applyProtection="1"/>
    <xf numFmtId="0" fontId="15" fillId="3" borderId="0" xfId="1" applyFill="1" applyBorder="1" applyAlignment="1" applyProtection="1"/>
    <xf numFmtId="0" fontId="70" fillId="3" borderId="70" xfId="0" applyFont="1" applyFill="1" applyBorder="1" applyAlignment="1">
      <alignment horizontal="left" vertical="top" wrapText="1"/>
    </xf>
    <xf numFmtId="0" fontId="0" fillId="0" borderId="0" xfId="0" applyBorder="1" applyAlignment="1">
      <alignment horizontal="left" vertical="top" wrapText="1"/>
    </xf>
    <xf numFmtId="0" fontId="0" fillId="0" borderId="71" xfId="0" applyBorder="1" applyAlignment="1">
      <alignment horizontal="left" vertical="top" wrapText="1"/>
    </xf>
    <xf numFmtId="0" fontId="70" fillId="3" borderId="70" xfId="0" applyFont="1" applyFill="1" applyBorder="1" applyAlignment="1">
      <alignment horizontal="left" vertical="top" wrapText="1"/>
    </xf>
    <xf numFmtId="0" fontId="0" fillId="0" borderId="0" xfId="0" applyAlignment="1">
      <alignment horizontal="left" vertical="top" wrapText="1"/>
    </xf>
    <xf numFmtId="0" fontId="0" fillId="0" borderId="71" xfId="0" applyBorder="1" applyAlignment="1">
      <alignment horizontal="left" vertical="top" wrapText="1"/>
    </xf>
    <xf numFmtId="0" fontId="70" fillId="3" borderId="70" xfId="0" applyFont="1" applyFill="1" applyBorder="1" applyAlignment="1">
      <alignment wrapText="1"/>
    </xf>
    <xf numFmtId="0" fontId="70" fillId="3" borderId="0" xfId="0" applyFont="1" applyFill="1" applyBorder="1" applyAlignment="1">
      <alignment wrapText="1"/>
    </xf>
    <xf numFmtId="0" fontId="70" fillId="3" borderId="71" xfId="0" applyFont="1" applyFill="1" applyBorder="1" applyAlignment="1">
      <alignment wrapText="1"/>
    </xf>
    <xf numFmtId="0" fontId="67" fillId="3" borderId="87" xfId="0" applyFont="1" applyFill="1" applyBorder="1" applyAlignment="1">
      <alignment horizontal="left" vertical="center"/>
    </xf>
    <xf numFmtId="0" fontId="68" fillId="0" borderId="88" xfId="0" applyFont="1" applyBorder="1" applyAlignment="1">
      <alignment horizontal="left" vertical="center"/>
    </xf>
    <xf numFmtId="0" fontId="68" fillId="0" borderId="89" xfId="0" applyFont="1" applyBorder="1" applyAlignment="1">
      <alignment horizontal="left" vertical="center"/>
    </xf>
    <xf numFmtId="0" fontId="67" fillId="3" borderId="88" xfId="0" applyFont="1" applyFill="1" applyBorder="1" applyAlignment="1">
      <alignment horizontal="left" vertical="center"/>
    </xf>
    <xf numFmtId="0" fontId="67" fillId="3" borderId="89" xfId="0" applyFont="1" applyFill="1" applyBorder="1" applyAlignment="1">
      <alignment horizontal="left" vertical="center"/>
    </xf>
    <xf numFmtId="0" fontId="70" fillId="3" borderId="114" xfId="0" applyFont="1" applyFill="1" applyBorder="1" applyAlignment="1">
      <alignment horizontal="left" vertical="top" wrapText="1"/>
    </xf>
    <xf numFmtId="0" fontId="0" fillId="0" borderId="115" xfId="0" applyBorder="1" applyAlignment="1">
      <alignment horizontal="left" vertical="top" wrapText="1"/>
    </xf>
    <xf numFmtId="0" fontId="0" fillId="0" borderId="116" xfId="0" applyBorder="1" applyAlignment="1">
      <alignment horizontal="left" vertical="top" wrapText="1"/>
    </xf>
    <xf numFmtId="0" fontId="15" fillId="7" borderId="95" xfId="1" applyFill="1" applyBorder="1" applyAlignment="1" applyProtection="1">
      <protection locked="0"/>
    </xf>
    <xf numFmtId="0" fontId="15" fillId="7" borderId="96" xfId="1" applyFill="1" applyBorder="1" applyAlignment="1" applyProtection="1">
      <protection locked="0"/>
    </xf>
    <xf numFmtId="0" fontId="60" fillId="7" borderId="95" xfId="0" applyFont="1" applyFill="1" applyBorder="1" applyAlignment="1" applyProtection="1">
      <protection locked="0"/>
    </xf>
    <xf numFmtId="0" fontId="61" fillId="7" borderId="96" xfId="0" applyFont="1" applyFill="1" applyBorder="1" applyAlignment="1" applyProtection="1">
      <protection locked="0"/>
    </xf>
    <xf numFmtId="0" fontId="81" fillId="3" borderId="0" xfId="0" applyFont="1" applyFill="1" applyBorder="1" applyAlignment="1" applyProtection="1">
      <alignment horizontal="left" wrapText="1"/>
    </xf>
    <xf numFmtId="0" fontId="0" fillId="0" borderId="0" xfId="0" applyFont="1" applyAlignment="1">
      <alignment wrapText="1"/>
    </xf>
    <xf numFmtId="0" fontId="0" fillId="3" borderId="100" xfId="0" applyFill="1" applyBorder="1" applyAlignment="1" applyProtection="1"/>
    <xf numFmtId="0" fontId="0" fillId="3" borderId="101" xfId="0" applyFill="1" applyBorder="1" applyAlignment="1" applyProtection="1"/>
    <xf numFmtId="0" fontId="0" fillId="3" borderId="102" xfId="0" applyFill="1" applyBorder="1" applyAlignment="1" applyProtection="1"/>
    <xf numFmtId="0" fontId="0" fillId="3" borderId="74" xfId="0" applyFill="1" applyBorder="1" applyAlignment="1" applyProtection="1"/>
    <xf numFmtId="0" fontId="0" fillId="3" borderId="0" xfId="0" applyFill="1" applyBorder="1" applyAlignment="1" applyProtection="1"/>
    <xf numFmtId="0" fontId="0" fillId="3" borderId="75" xfId="0" applyFill="1" applyBorder="1" applyAlignment="1" applyProtection="1"/>
    <xf numFmtId="0" fontId="44" fillId="3" borderId="0" xfId="0" applyFont="1" applyFill="1" applyBorder="1" applyAlignment="1" applyProtection="1">
      <alignment vertical="center"/>
    </xf>
    <xf numFmtId="0" fontId="44" fillId="3" borderId="75" xfId="0" applyFont="1" applyFill="1" applyBorder="1" applyAlignment="1" applyProtection="1">
      <alignment vertical="center"/>
    </xf>
    <xf numFmtId="0" fontId="60" fillId="7" borderId="98" xfId="0" applyFont="1" applyFill="1" applyBorder="1" applyAlignment="1" applyProtection="1">
      <protection locked="0"/>
    </xf>
    <xf numFmtId="0" fontId="60" fillId="7" borderId="99" xfId="0" applyFont="1" applyFill="1" applyBorder="1" applyAlignment="1" applyProtection="1">
      <protection locked="0"/>
    </xf>
    <xf numFmtId="0" fontId="79" fillId="3" borderId="0" xfId="0" applyFont="1" applyFill="1" applyBorder="1" applyAlignment="1" applyProtection="1">
      <alignment vertical="center" wrapText="1"/>
    </xf>
    <xf numFmtId="0" fontId="26" fillId="3" borderId="0" xfId="0" applyFont="1" applyFill="1" applyBorder="1" applyAlignment="1" applyProtection="1">
      <alignment horizontal="right" vertical="center"/>
    </xf>
    <xf numFmtId="0" fontId="0" fillId="3" borderId="0" xfId="0" applyFont="1" applyFill="1" applyBorder="1" applyAlignment="1" applyProtection="1">
      <alignment vertical="center"/>
    </xf>
    <xf numFmtId="14" fontId="26" fillId="3" borderId="0" xfId="0" applyNumberFormat="1" applyFont="1" applyFill="1" applyBorder="1" applyAlignment="1" applyProtection="1">
      <alignment horizontal="left" vertical="center"/>
    </xf>
    <xf numFmtId="0" fontId="26" fillId="3" borderId="0" xfId="0" applyFont="1" applyFill="1" applyBorder="1" applyAlignment="1" applyProtection="1">
      <alignment vertical="center"/>
    </xf>
    <xf numFmtId="0" fontId="72" fillId="3" borderId="113" xfId="0" applyFont="1" applyFill="1" applyBorder="1" applyAlignment="1" applyProtection="1">
      <alignment horizontal="left" vertical="center"/>
    </xf>
    <xf numFmtId="16" fontId="60" fillId="7" borderId="98" xfId="0" applyNumberFormat="1" applyFont="1" applyFill="1" applyBorder="1" applyAlignment="1" applyProtection="1">
      <protection locked="0"/>
    </xf>
    <xf numFmtId="16" fontId="60" fillId="7" borderId="99" xfId="0" applyNumberFormat="1" applyFont="1" applyFill="1" applyBorder="1" applyAlignment="1" applyProtection="1">
      <protection locked="0"/>
    </xf>
    <xf numFmtId="0" fontId="60" fillId="7" borderId="96" xfId="0" applyFont="1" applyFill="1" applyBorder="1" applyAlignment="1" applyProtection="1">
      <protection locked="0"/>
    </xf>
    <xf numFmtId="0" fontId="60" fillId="7" borderId="95" xfId="0" applyFont="1" applyFill="1" applyBorder="1" applyAlignment="1" applyProtection="1">
      <alignment horizontal="left"/>
      <protection locked="0"/>
    </xf>
    <xf numFmtId="0" fontId="60" fillId="7" borderId="96" xfId="0" applyFont="1" applyFill="1" applyBorder="1" applyAlignment="1" applyProtection="1">
      <alignment horizontal="left"/>
      <protection locked="0"/>
    </xf>
    <xf numFmtId="0" fontId="78" fillId="3" borderId="90" xfId="0" applyFont="1" applyFill="1" applyBorder="1" applyAlignment="1" applyProtection="1">
      <alignment horizontal="left" vertical="center" wrapText="1"/>
    </xf>
    <xf numFmtId="0" fontId="77" fillId="3" borderId="90" xfId="0" applyFont="1" applyFill="1" applyBorder="1" applyAlignment="1" applyProtection="1">
      <alignment horizontal="left" vertical="center"/>
    </xf>
    <xf numFmtId="0" fontId="41" fillId="4" borderId="0" xfId="0" applyFont="1" applyFill="1" applyAlignment="1" applyProtection="1">
      <alignment horizontal="center"/>
    </xf>
    <xf numFmtId="0" fontId="21" fillId="4" borderId="38" xfId="0" applyFont="1" applyFill="1" applyBorder="1" applyAlignment="1" applyProtection="1">
      <alignment horizontal="right"/>
    </xf>
    <xf numFmtId="0" fontId="21" fillId="4" borderId="39" xfId="0" applyFont="1" applyFill="1" applyBorder="1" applyAlignment="1" applyProtection="1">
      <alignment horizontal="right"/>
    </xf>
    <xf numFmtId="0" fontId="41" fillId="4" borderId="0" xfId="0" applyFont="1" applyFill="1" applyAlignment="1" applyProtection="1">
      <alignment horizontal="left"/>
    </xf>
    <xf numFmtId="0" fontId="41" fillId="4" borderId="0" xfId="0" applyFont="1" applyFill="1" applyAlignment="1" applyProtection="1"/>
    <xf numFmtId="9" fontId="30" fillId="3" borderId="0" xfId="0" applyNumberFormat="1" applyFont="1" applyFill="1" applyBorder="1" applyAlignment="1" applyProtection="1">
      <alignment horizontal="center" vertical="center" wrapText="1"/>
    </xf>
    <xf numFmtId="0" fontId="0" fillId="3" borderId="0" xfId="0" applyFont="1" applyFill="1" applyBorder="1" applyAlignment="1" applyProtection="1">
      <alignment horizontal="center" vertical="center"/>
    </xf>
    <xf numFmtId="0" fontId="0" fillId="3" borderId="76" xfId="0" applyFont="1" applyFill="1" applyBorder="1" applyAlignment="1" applyProtection="1">
      <alignment horizontal="center" vertical="center"/>
    </xf>
    <xf numFmtId="0" fontId="78" fillId="3" borderId="91" xfId="0" applyFont="1" applyFill="1" applyBorder="1" applyAlignment="1" applyProtection="1">
      <alignment horizontal="center"/>
    </xf>
    <xf numFmtId="0" fontId="78" fillId="3" borderId="92" xfId="0" applyFont="1" applyFill="1" applyBorder="1" applyAlignment="1" applyProtection="1">
      <alignment horizontal="center"/>
    </xf>
    <xf numFmtId="0" fontId="78" fillId="3" borderId="93" xfId="0" applyFont="1" applyFill="1" applyBorder="1" applyAlignment="1" applyProtection="1">
      <alignment horizontal="center"/>
    </xf>
    <xf numFmtId="0" fontId="78" fillId="3" borderId="94"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xf>
    <xf numFmtId="0" fontId="78" fillId="3" borderId="97" xfId="0" applyFont="1" applyFill="1" applyBorder="1" applyAlignment="1" applyProtection="1">
      <alignment horizontal="left" vertical="center" wrapText="1"/>
    </xf>
    <xf numFmtId="0" fontId="77" fillId="3" borderId="97" xfId="0" applyFont="1" applyFill="1" applyBorder="1" applyAlignment="1" applyProtection="1">
      <alignment horizontal="left" vertical="center"/>
    </xf>
    <xf numFmtId="0" fontId="41" fillId="3" borderId="29" xfId="0" applyFont="1" applyFill="1" applyBorder="1" applyAlignment="1">
      <alignment horizontal="center" vertical="center"/>
    </xf>
    <xf numFmtId="0" fontId="41" fillId="3" borderId="30" xfId="0" applyFont="1" applyFill="1" applyBorder="1" applyAlignment="1">
      <alignment horizontal="center" vertical="center"/>
    </xf>
    <xf numFmtId="0" fontId="41" fillId="3" borderId="31" xfId="0" applyFont="1" applyFill="1" applyBorder="1" applyAlignment="1">
      <alignment horizontal="center" vertical="center"/>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45" xfId="0" applyFont="1" applyBorder="1" applyAlignment="1">
      <alignment horizontal="center" vertical="center" wrapText="1"/>
    </xf>
    <xf numFmtId="0" fontId="45" fillId="0" borderId="46" xfId="0" applyFont="1" applyBorder="1" applyAlignment="1">
      <alignment horizontal="center" vertical="center"/>
    </xf>
    <xf numFmtId="0" fontId="45" fillId="0" borderId="4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14" xfId="0" applyFont="1" applyBorder="1" applyAlignment="1">
      <alignment horizontal="center" vertical="center"/>
    </xf>
    <xf numFmtId="0" fontId="45" fillId="0" borderId="15" xfId="0" applyFont="1" applyBorder="1" applyAlignment="1">
      <alignment horizontal="center" vertical="center"/>
    </xf>
    <xf numFmtId="0" fontId="45" fillId="0" borderId="2" xfId="0" applyFont="1" applyBorder="1" applyAlignment="1">
      <alignment horizontal="center" vertical="center"/>
    </xf>
    <xf numFmtId="0" fontId="45" fillId="0" borderId="16" xfId="0" applyFont="1" applyBorder="1" applyAlignment="1">
      <alignment horizontal="center" vertical="center"/>
    </xf>
    <xf numFmtId="0" fontId="45" fillId="0" borderId="38" xfId="0" applyFont="1" applyBorder="1" applyAlignment="1">
      <alignment horizontal="center" vertical="center" wrapText="1"/>
    </xf>
    <xf numFmtId="0" fontId="45" fillId="0" borderId="39" xfId="0" applyFont="1" applyBorder="1" applyAlignment="1">
      <alignment horizontal="center" vertical="center" wrapText="1"/>
    </xf>
    <xf numFmtId="0" fontId="45" fillId="0" borderId="37"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0" fontId="20" fillId="0" borderId="58" xfId="0" applyFont="1" applyBorder="1" applyAlignment="1">
      <alignment horizontal="center" wrapText="1"/>
    </xf>
    <xf numFmtId="0" fontId="20" fillId="0" borderId="59" xfId="0" applyFont="1" applyBorder="1" applyAlignment="1">
      <alignment horizontal="center" wrapText="1"/>
    </xf>
    <xf numFmtId="0" fontId="20" fillId="0" borderId="60" xfId="0" applyFont="1" applyBorder="1" applyAlignment="1">
      <alignment horizontal="center" wrapText="1"/>
    </xf>
    <xf numFmtId="0" fontId="20" fillId="0" borderId="61" xfId="0" applyFont="1" applyBorder="1" applyAlignment="1">
      <alignment horizontal="center" wrapText="1"/>
    </xf>
    <xf numFmtId="0" fontId="20" fillId="0" borderId="62" xfId="0" applyFont="1" applyBorder="1" applyAlignment="1">
      <alignment horizontal="center" wrapText="1"/>
    </xf>
    <xf numFmtId="0" fontId="20" fillId="0" borderId="63" xfId="0" applyFont="1" applyBorder="1" applyAlignment="1">
      <alignment horizontal="center"/>
    </xf>
    <xf numFmtId="0" fontId="20" fillId="0" borderId="64" xfId="0" applyFont="1" applyBorder="1" applyAlignment="1">
      <alignment horizontal="center"/>
    </xf>
    <xf numFmtId="0" fontId="20" fillId="0" borderId="65" xfId="0" applyFont="1" applyBorder="1" applyAlignment="1">
      <alignment horizontal="center"/>
    </xf>
    <xf numFmtId="0" fontId="20" fillId="0" borderId="63" xfId="0" applyFont="1" applyBorder="1" applyAlignment="1">
      <alignment horizontal="center" vertical="center"/>
    </xf>
    <xf numFmtId="0" fontId="20" fillId="0" borderId="64" xfId="0" applyFont="1" applyBorder="1" applyAlignment="1">
      <alignment horizontal="center" vertical="center"/>
    </xf>
    <xf numFmtId="0" fontId="20" fillId="0" borderId="65" xfId="0" applyFont="1" applyBorder="1" applyAlignment="1">
      <alignment horizontal="center" vertical="center"/>
    </xf>
    <xf numFmtId="0" fontId="73" fillId="3" borderId="0" xfId="0" applyFont="1" applyFill="1" applyBorder="1" applyAlignment="1" applyProtection="1">
      <alignment vertical="center"/>
    </xf>
    <xf numFmtId="0" fontId="85" fillId="3" borderId="0" xfId="0" applyFont="1" applyFill="1" applyBorder="1" applyAlignment="1" applyProtection="1">
      <alignment vertical="center"/>
    </xf>
    <xf numFmtId="0" fontId="85" fillId="3" borderId="75" xfId="0" applyFont="1" applyFill="1" applyBorder="1" applyAlignment="1" applyProtection="1">
      <alignment vertical="center"/>
    </xf>
    <xf numFmtId="0" fontId="52" fillId="3" borderId="0" xfId="0" applyFont="1" applyFill="1" applyAlignment="1">
      <alignment horizontal="center"/>
    </xf>
    <xf numFmtId="0" fontId="52" fillId="0" borderId="0" xfId="0" applyFont="1" applyAlignment="1">
      <alignment horizontal="center"/>
    </xf>
  </cellXfs>
  <cellStyles count="2">
    <cellStyle name="Hyperlink" xfId="1" builtinId="8"/>
    <cellStyle name="Normal" xfId="0" builtinId="0"/>
  </cellStyles>
  <dxfs count="1">
    <dxf>
      <font>
        <color theme="0" tint="-0.24994659260841701"/>
      </font>
      <fill>
        <patternFill>
          <bgColor theme="0" tint="-0.24994659260841701"/>
        </patternFill>
      </fill>
    </dxf>
  </dxfs>
  <tableStyles count="0" defaultTableStyle="TableStyleMedium9" defaultPivotStyle="PivotStyleLight16"/>
  <colors>
    <mruColors>
      <color rgb="FF395E85"/>
      <color rgb="FF6600CC"/>
      <color rgb="FF9900FF"/>
      <color rgb="FF9933FF"/>
      <color rgb="FFFFFFCC"/>
      <color rgb="FFFFFF99"/>
      <color rgb="FFE1E1FF"/>
      <color rgb="FFCCFFCC"/>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ci25.actonsoftware.com/acton/form/2795/000e:d-0001/1/index.htm" TargetMode="External"/><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hyperlink" Target="http://ci25.actonsoftware.com/acton/form/2795/0001:d-0001/1/index.htm" TargetMode="External"/><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hyperlink" Target="http://www.hydro-int.com/UserFiles/downloads/DD_Specification_MARC.docx" TargetMode="External"/><Relationship Id="rId2" Type="http://schemas.openxmlformats.org/officeDocument/2006/relationships/image" Target="../media/image17.png"/><Relationship Id="rId1" Type="http://schemas.openxmlformats.org/officeDocument/2006/relationships/image" Target="../media/image1.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hyperlink" Target="http://ci25.actonsoftware.com/acton/form/2795/0001:d-0001/1/index.htm" TargetMode="External"/><Relationship Id="rId2" Type="http://schemas.openxmlformats.org/officeDocument/2006/relationships/image" Target="../media/image17.png"/><Relationship Id="rId1" Type="http://schemas.openxmlformats.org/officeDocument/2006/relationships/image" Target="../media/image1.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hyperlink" Target="http://ci25.actonsoftware.com/acton/form/2795/0004:d-0001/1/index.htm" TargetMode="External"/><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4</xdr:col>
      <xdr:colOff>123825</xdr:colOff>
      <xdr:row>0</xdr:row>
      <xdr:rowOff>9525</xdr:rowOff>
    </xdr:from>
    <xdr:to>
      <xdr:col>11</xdr:col>
      <xdr:colOff>180975</xdr:colOff>
      <xdr:row>2</xdr:row>
      <xdr:rowOff>438150</xdr:rowOff>
    </xdr:to>
    <xdr:pic>
      <xdr:nvPicPr>
        <xdr:cNvPr id="1025" name="Picture 5" descr="Blue Swirl Clear Backgroun.png">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2562225" y="9525"/>
          <a:ext cx="4276725" cy="790575"/>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180975</xdr:colOff>
      <xdr:row>0</xdr:row>
      <xdr:rowOff>161925</xdr:rowOff>
    </xdr:from>
    <xdr:to>
      <xdr:col>13</xdr:col>
      <xdr:colOff>581025</xdr:colOff>
      <xdr:row>2</xdr:row>
      <xdr:rowOff>371475</xdr:rowOff>
    </xdr:to>
    <xdr:pic>
      <xdr:nvPicPr>
        <xdr:cNvPr id="1029" name="Picture 9" descr="Hydro International Logo RGB.jpg">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86575" y="161925"/>
          <a:ext cx="16192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9525</xdr:rowOff>
    </xdr:from>
    <xdr:to>
      <xdr:col>9</xdr:col>
      <xdr:colOff>352424</xdr:colOff>
      <xdr:row>4</xdr:row>
      <xdr:rowOff>104775</xdr:rowOff>
    </xdr:to>
    <xdr:pic>
      <xdr:nvPicPr>
        <xdr:cNvPr id="2049" name="Picture 1" descr="Blue Swirl Clear Backgroun.png">
          <a:extLst>
            <a:ext uri="{FF2B5EF4-FFF2-40B4-BE49-F238E27FC236}">
              <a16:creationId xmlns:a16="http://schemas.microsoft.com/office/drawing/2014/main" id="{00000000-0008-0000-0100-00000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3590925" y="9525"/>
          <a:ext cx="49053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0</xdr:row>
      <xdr:rowOff>142874</xdr:rowOff>
    </xdr:from>
    <xdr:to>
      <xdr:col>5</xdr:col>
      <xdr:colOff>114300</xdr:colOff>
      <xdr:row>4</xdr:row>
      <xdr:rowOff>152399</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66750" y="142874"/>
          <a:ext cx="3505200" cy="77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chemeClr val="accent5">
                  <a:lumMod val="75000"/>
                </a:schemeClr>
              </a:solidFill>
              <a:latin typeface="Arial" pitchFamily="34" charset="0"/>
              <a:cs typeface="Arial" pitchFamily="34" charset="0"/>
            </a:rPr>
            <a:t>Downstream</a:t>
          </a:r>
          <a:r>
            <a:rPr lang="en-US" sz="2400" baseline="0">
              <a:solidFill>
                <a:schemeClr val="accent5">
                  <a:lumMod val="75000"/>
                </a:schemeClr>
              </a:solidFill>
              <a:latin typeface="Arial" pitchFamily="34" charset="0"/>
              <a:cs typeface="Arial" pitchFamily="34" charset="0"/>
            </a:rPr>
            <a:t> Defender</a:t>
          </a:r>
          <a:r>
            <a:rPr kumimoji="0" lang="en-US" sz="20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lang="en-US" sz="2400" baseline="0">
              <a:solidFill>
                <a:schemeClr val="accent5">
                  <a:lumMod val="75000"/>
                </a:schemeClr>
              </a:solidFill>
              <a:latin typeface="Arial" pitchFamily="34" charset="0"/>
              <a:cs typeface="Arial" pitchFamily="34" charset="0"/>
            </a:rPr>
            <a:t> </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6600CC"/>
              </a:solidFill>
              <a:latin typeface="Arial" pitchFamily="34" charset="0"/>
              <a:cs typeface="Arial" pitchFamily="34" charset="0"/>
            </a:rPr>
            <a:t>For Kansas City MARC Manual</a:t>
          </a:r>
        </a:p>
        <a:p>
          <a:endParaRPr lang="en-US" sz="1000" baseline="0">
            <a:solidFill>
              <a:srgbClr val="395E85"/>
            </a:solidFill>
            <a:latin typeface="Arial" pitchFamily="34" charset="0"/>
            <a:cs typeface="Arial" pitchFamily="34" charset="0"/>
          </a:endParaRPr>
        </a:p>
      </xdr:txBody>
    </xdr:sp>
    <xdr:clientData/>
  </xdr:twoCellAnchor>
  <xdr:twoCellAnchor>
    <xdr:from>
      <xdr:col>2</xdr:col>
      <xdr:colOff>1057275</xdr:colOff>
      <xdr:row>43</xdr:row>
      <xdr:rowOff>153739</xdr:rowOff>
    </xdr:from>
    <xdr:to>
      <xdr:col>5</xdr:col>
      <xdr:colOff>495300</xdr:colOff>
      <xdr:row>44</xdr:row>
      <xdr:rowOff>295275</xdr:rowOff>
    </xdr:to>
    <xdr:sp macro="" textlink="">
      <xdr:nvSpPr>
        <xdr:cNvPr id="29" name="TextBox 28">
          <a:hlinkClick xmlns:r="http://schemas.openxmlformats.org/officeDocument/2006/relationships" r:id="rId2"/>
          <a:extLst>
            <a:ext uri="{FF2B5EF4-FFF2-40B4-BE49-F238E27FC236}">
              <a16:creationId xmlns:a16="http://schemas.microsoft.com/office/drawing/2014/main" id="{00000000-0008-0000-0100-00001D000000}"/>
            </a:ext>
          </a:extLst>
        </xdr:cNvPr>
        <xdr:cNvSpPr txBox="1"/>
      </xdr:nvSpPr>
      <xdr:spPr>
        <a:xfrm>
          <a:off x="1304925" y="8364289"/>
          <a:ext cx="2781300" cy="493961"/>
        </a:xfrm>
        <a:prstGeom prst="rect">
          <a:avLst/>
        </a:prstGeom>
        <a:solidFill>
          <a:schemeClr val="accent2">
            <a:lumMod val="40000"/>
            <a:lumOff val="60000"/>
            <a:alpha val="50000"/>
          </a:schemeClr>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ctr"/>
          <a:r>
            <a:rPr lang="en-US" sz="1100" b="1">
              <a:solidFill>
                <a:srgbClr val="002060"/>
              </a:solidFill>
            </a:rPr>
            <a:t>Click</a:t>
          </a:r>
          <a:r>
            <a:rPr lang="en-US" sz="1100" b="1" baseline="0">
              <a:solidFill>
                <a:srgbClr val="002060"/>
              </a:solidFill>
            </a:rPr>
            <a:t> to </a:t>
          </a:r>
          <a:r>
            <a:rPr lang="en-US" sz="1100" b="1">
              <a:solidFill>
                <a:schemeClr val="accent5">
                  <a:lumMod val="75000"/>
                </a:schemeClr>
              </a:solidFill>
            </a:rPr>
            <a:t>Submit Your Design</a:t>
          </a:r>
          <a:r>
            <a:rPr lang="en-US" sz="1100" b="1" baseline="0">
              <a:solidFill>
                <a:schemeClr val="accent5">
                  <a:lumMod val="75000"/>
                </a:schemeClr>
              </a:solidFill>
            </a:rPr>
            <a:t> </a:t>
          </a:r>
          <a:r>
            <a:rPr lang="en-US" sz="1100" b="1">
              <a:solidFill>
                <a:srgbClr val="002060"/>
              </a:solidFill>
            </a:rPr>
            <a:t>for a Price Estimate and</a:t>
          </a:r>
          <a:r>
            <a:rPr lang="en-US" sz="1100" b="1" baseline="0">
              <a:solidFill>
                <a:srgbClr val="002060"/>
              </a:solidFill>
            </a:rPr>
            <a:t> a Complimentary Technical Review</a:t>
          </a:r>
          <a:endParaRPr lang="en-US" sz="1100" b="1">
            <a:solidFill>
              <a:srgbClr val="002060"/>
            </a:solidFill>
          </a:endParaRPr>
        </a:p>
      </xdr:txBody>
    </xdr:sp>
    <xdr:clientData/>
  </xdr:twoCellAnchor>
  <xdr:twoCellAnchor>
    <xdr:from>
      <xdr:col>6</xdr:col>
      <xdr:colOff>295275</xdr:colOff>
      <xdr:row>34</xdr:row>
      <xdr:rowOff>0</xdr:rowOff>
    </xdr:from>
    <xdr:to>
      <xdr:col>10</xdr:col>
      <xdr:colOff>781050</xdr:colOff>
      <xdr:row>44</xdr:row>
      <xdr:rowOff>190500</xdr:rowOff>
    </xdr:to>
    <xdr:grpSp>
      <xdr:nvGrpSpPr>
        <xdr:cNvPr id="2052" name="Group 36">
          <a:extLst>
            <a:ext uri="{FF2B5EF4-FFF2-40B4-BE49-F238E27FC236}">
              <a16:creationId xmlns:a16="http://schemas.microsoft.com/office/drawing/2014/main" id="{00000000-0008-0000-0100-000004080000}"/>
            </a:ext>
          </a:extLst>
        </xdr:cNvPr>
        <xdr:cNvGrpSpPr>
          <a:grpSpLocks noChangeAspect="1"/>
        </xdr:cNvGrpSpPr>
      </xdr:nvGrpSpPr>
      <xdr:grpSpPr bwMode="auto">
        <a:xfrm>
          <a:off x="4847339" y="7055145"/>
          <a:ext cx="5248275" cy="3812215"/>
          <a:chOff x="1166812" y="976312"/>
          <a:chExt cx="6810375" cy="4905375"/>
        </a:xfrm>
      </xdr:grpSpPr>
      <xdr:pic>
        <xdr:nvPicPr>
          <xdr:cNvPr id="2078" name="Picture 37" descr="DD El View 1.JPG">
            <a:extLst>
              <a:ext uri="{FF2B5EF4-FFF2-40B4-BE49-F238E27FC236}">
                <a16:creationId xmlns:a16="http://schemas.microsoft.com/office/drawing/2014/main" id="{00000000-0008-0000-0100-00001E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6812" y="976312"/>
            <a:ext cx="6810375" cy="490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9" name="Rectangle 38">
            <a:extLst>
              <a:ext uri="{FF2B5EF4-FFF2-40B4-BE49-F238E27FC236}">
                <a16:creationId xmlns:a16="http://schemas.microsoft.com/office/drawing/2014/main" id="{00000000-0008-0000-0100-000027000000}"/>
              </a:ext>
            </a:extLst>
          </xdr:cNvPr>
          <xdr:cNvSpPr/>
        </xdr:nvSpPr>
        <xdr:spPr>
          <a:xfrm>
            <a:off x="3354537" y="4797081"/>
            <a:ext cx="1643884" cy="542303"/>
          </a:xfrm>
          <a:prstGeom prst="rect">
            <a:avLst/>
          </a:prstGeom>
          <a:blipFill dpi="0" rotWithShape="1">
            <a:blip xmlns:r="http://schemas.openxmlformats.org/officeDocument/2006/relationships" r:embed="rId4" cstate="print">
              <a:alphaModFix amt="25000"/>
            </a:blip>
            <a:srcRect/>
            <a:tile tx="660400" ty="22225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3354537" y="3811076"/>
            <a:ext cx="1643884" cy="382077"/>
          </a:xfrm>
          <a:prstGeom prst="rect">
            <a:avLst/>
          </a:prstGeom>
          <a:blipFill dpi="0" rotWithShape="1">
            <a:blip xmlns:r="http://schemas.openxmlformats.org/officeDocument/2006/relationships" r:embed="rId5" cstate="print">
              <a:alphaModFix amt="35000"/>
            </a:blip>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236301</xdr:colOff>
      <xdr:row>34</xdr:row>
      <xdr:rowOff>99342</xdr:rowOff>
    </xdr:from>
    <xdr:to>
      <xdr:col>9</xdr:col>
      <xdr:colOff>1181100</xdr:colOff>
      <xdr:row>35</xdr:row>
      <xdr:rowOff>136756</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6999051" y="4766592"/>
          <a:ext cx="2430699" cy="342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100" b="1" baseline="0">
              <a:solidFill>
                <a:schemeClr val="tx1">
                  <a:lumMod val="75000"/>
                  <a:lumOff val="25000"/>
                </a:schemeClr>
              </a:solidFill>
              <a:latin typeface="Arial" pitchFamily="34" charset="0"/>
              <a:cs typeface="Arial" pitchFamily="34" charset="0"/>
            </a:rPr>
            <a:t> Diameter Downstream Defender</a:t>
          </a:r>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9</xdr:col>
      <xdr:colOff>177005</xdr:colOff>
      <xdr:row>37</xdr:row>
      <xdr:rowOff>290287</xdr:rowOff>
    </xdr:from>
    <xdr:to>
      <xdr:col>10</xdr:col>
      <xdr:colOff>123826</xdr:colOff>
      <xdr:row>38</xdr:row>
      <xdr:rowOff>264887</xdr:rowOff>
    </xdr:to>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8320880" y="6091012"/>
          <a:ext cx="1013621"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tx1">
                  <a:lumMod val="75000"/>
                  <a:lumOff val="25000"/>
                </a:schemeClr>
              </a:solidFill>
              <a:latin typeface="Arial" pitchFamily="34" charset="0"/>
              <a:cs typeface="Arial" pitchFamily="34" charset="0"/>
            </a:rPr>
            <a:t>Min. Depth = </a:t>
          </a:r>
        </a:p>
      </xdr:txBody>
    </xdr:sp>
    <xdr:clientData/>
  </xdr:twoCellAnchor>
  <xdr:twoCellAnchor>
    <xdr:from>
      <xdr:col>8</xdr:col>
      <xdr:colOff>638175</xdr:colOff>
      <xdr:row>40</xdr:row>
      <xdr:rowOff>266700</xdr:rowOff>
    </xdr:from>
    <xdr:to>
      <xdr:col>9</xdr:col>
      <xdr:colOff>988219</xdr:colOff>
      <xdr:row>41</xdr:row>
      <xdr:rowOff>342900</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7867650" y="7124700"/>
          <a:ext cx="1264444" cy="428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a:solidFill>
                <a:schemeClr val="tx1">
                  <a:lumMod val="75000"/>
                  <a:lumOff val="25000"/>
                </a:schemeClr>
              </a:solidFill>
              <a:latin typeface="Arial" pitchFamily="34" charset="0"/>
              <a:cs typeface="Arial" pitchFamily="34" charset="0"/>
            </a:rPr>
            <a:t>Depth - Outlet Invert to Sump =</a:t>
          </a:r>
        </a:p>
      </xdr:txBody>
    </xdr:sp>
    <xdr:clientData/>
  </xdr:twoCellAnchor>
  <xdr:twoCellAnchor editAs="oneCell">
    <xdr:from>
      <xdr:col>9</xdr:col>
      <xdr:colOff>685800</xdr:colOff>
      <xdr:row>7</xdr:row>
      <xdr:rowOff>238125</xdr:rowOff>
    </xdr:from>
    <xdr:to>
      <xdr:col>11</xdr:col>
      <xdr:colOff>276225</xdr:colOff>
      <xdr:row>14</xdr:row>
      <xdr:rowOff>133350</xdr:rowOff>
    </xdr:to>
    <xdr:pic>
      <xdr:nvPicPr>
        <xdr:cNvPr id="2057" name="Picture 19" descr="HX.png">
          <a:extLst>
            <a:ext uri="{FF2B5EF4-FFF2-40B4-BE49-F238E27FC236}">
              <a16:creationId xmlns:a16="http://schemas.microsoft.com/office/drawing/2014/main" id="{00000000-0008-0000-0100-000009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29675" y="1390650"/>
          <a:ext cx="14478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36</xdr:row>
      <xdr:rowOff>21431</xdr:rowOff>
    </xdr:from>
    <xdr:to>
      <xdr:col>6</xdr:col>
      <xdr:colOff>0</xdr:colOff>
      <xdr:row>36</xdr:row>
      <xdr:rowOff>326231</xdr:rowOff>
    </xdr:to>
    <xdr:sp macro="" textlink="'3a-Get Online GA Dwg'!P5">
      <xdr:nvSpPr>
        <xdr:cNvPr id="25" name="TextBox 24">
          <a:extLst>
            <a:ext uri="{FF2B5EF4-FFF2-40B4-BE49-F238E27FC236}">
              <a16:creationId xmlns:a16="http://schemas.microsoft.com/office/drawing/2014/main" id="{00000000-0008-0000-0100-000019000000}"/>
            </a:ext>
          </a:extLst>
        </xdr:cNvPr>
        <xdr:cNvSpPr txBox="1"/>
      </xdr:nvSpPr>
      <xdr:spPr>
        <a:xfrm>
          <a:off x="3609975" y="5469731"/>
          <a:ext cx="8382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08F7617-4924-4EC2-AAF3-67B8B5AB5328}"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19050</xdr:colOff>
      <xdr:row>37</xdr:row>
      <xdr:rowOff>30956</xdr:rowOff>
    </xdr:from>
    <xdr:to>
      <xdr:col>5</xdr:col>
      <xdr:colOff>1057275</xdr:colOff>
      <xdr:row>37</xdr:row>
      <xdr:rowOff>335756</xdr:rowOff>
    </xdr:to>
    <xdr:sp macro="" textlink="'3a-Get Online GA Dwg'!P6">
      <xdr:nvSpPr>
        <xdr:cNvPr id="26" name="TextBox 25">
          <a:extLst>
            <a:ext uri="{FF2B5EF4-FFF2-40B4-BE49-F238E27FC236}">
              <a16:creationId xmlns:a16="http://schemas.microsoft.com/office/drawing/2014/main" id="{00000000-0008-0000-0100-00001A000000}"/>
            </a:ext>
          </a:extLst>
        </xdr:cNvPr>
        <xdr:cNvSpPr txBox="1"/>
      </xdr:nvSpPr>
      <xdr:spPr>
        <a:xfrm>
          <a:off x="4159250" y="60761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9F719962-8801-4286-8E60-9B2D99F49E3A}"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19050</xdr:colOff>
      <xdr:row>38</xdr:row>
      <xdr:rowOff>30956</xdr:rowOff>
    </xdr:from>
    <xdr:to>
      <xdr:col>5</xdr:col>
      <xdr:colOff>1057275</xdr:colOff>
      <xdr:row>38</xdr:row>
      <xdr:rowOff>335756</xdr:rowOff>
    </xdr:to>
    <xdr:sp macro="" textlink="'3a-Get Online GA Dwg'!P11">
      <xdr:nvSpPr>
        <xdr:cNvPr id="27" name="TextBox 26">
          <a:extLst>
            <a:ext uri="{FF2B5EF4-FFF2-40B4-BE49-F238E27FC236}">
              <a16:creationId xmlns:a16="http://schemas.microsoft.com/office/drawing/2014/main" id="{00000000-0008-0000-0100-00001B000000}"/>
            </a:ext>
          </a:extLst>
        </xdr:cNvPr>
        <xdr:cNvSpPr txBox="1"/>
      </xdr:nvSpPr>
      <xdr:spPr>
        <a:xfrm>
          <a:off x="4159250" y="64317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3808A22-6B7C-454C-93E3-D9136889A24F}"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57150</xdr:colOff>
      <xdr:row>39</xdr:row>
      <xdr:rowOff>43656</xdr:rowOff>
    </xdr:from>
    <xdr:to>
      <xdr:col>6</xdr:col>
      <xdr:colOff>3175</xdr:colOff>
      <xdr:row>39</xdr:row>
      <xdr:rowOff>348456</xdr:rowOff>
    </xdr:to>
    <xdr:sp macro="" textlink="'3a-Get Online GA Dwg'!P10">
      <xdr:nvSpPr>
        <xdr:cNvPr id="28" name="TextBox 27">
          <a:extLst>
            <a:ext uri="{FF2B5EF4-FFF2-40B4-BE49-F238E27FC236}">
              <a16:creationId xmlns:a16="http://schemas.microsoft.com/office/drawing/2014/main" id="{00000000-0008-0000-0100-00001C000000}"/>
            </a:ext>
          </a:extLst>
        </xdr:cNvPr>
        <xdr:cNvSpPr txBox="1"/>
      </xdr:nvSpPr>
      <xdr:spPr>
        <a:xfrm>
          <a:off x="4197350" y="68000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503FEC8-2133-4D6C-B1C8-8C5B9865DC57}"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31750</xdr:colOff>
      <xdr:row>40</xdr:row>
      <xdr:rowOff>43656</xdr:rowOff>
    </xdr:from>
    <xdr:to>
      <xdr:col>5</xdr:col>
      <xdr:colOff>1069975</xdr:colOff>
      <xdr:row>40</xdr:row>
      <xdr:rowOff>348456</xdr:rowOff>
    </xdr:to>
    <xdr:sp macro="" textlink="'3a-Get Online GA Dwg'!P6">
      <xdr:nvSpPr>
        <xdr:cNvPr id="30" name="TextBox 29">
          <a:extLst>
            <a:ext uri="{FF2B5EF4-FFF2-40B4-BE49-F238E27FC236}">
              <a16:creationId xmlns:a16="http://schemas.microsoft.com/office/drawing/2014/main" id="{00000000-0008-0000-0100-00001E000000}"/>
            </a:ext>
          </a:extLst>
        </xdr:cNvPr>
        <xdr:cNvSpPr txBox="1"/>
      </xdr:nvSpPr>
      <xdr:spPr>
        <a:xfrm>
          <a:off x="4171950" y="71556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9122BBC-FB10-42BA-8A6D-18F8BB793F11}"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31750</xdr:colOff>
      <xdr:row>41</xdr:row>
      <xdr:rowOff>43656</xdr:rowOff>
    </xdr:from>
    <xdr:to>
      <xdr:col>5</xdr:col>
      <xdr:colOff>1069975</xdr:colOff>
      <xdr:row>41</xdr:row>
      <xdr:rowOff>348456</xdr:rowOff>
    </xdr:to>
    <xdr:sp macro="" textlink="'3a-Get Online GA Dwg'!Q12">
      <xdr:nvSpPr>
        <xdr:cNvPr id="31" name="TextBox 30">
          <a:extLst>
            <a:ext uri="{FF2B5EF4-FFF2-40B4-BE49-F238E27FC236}">
              <a16:creationId xmlns:a16="http://schemas.microsoft.com/office/drawing/2014/main" id="{00000000-0008-0000-0100-00001F000000}"/>
            </a:ext>
          </a:extLst>
        </xdr:cNvPr>
        <xdr:cNvSpPr txBox="1"/>
      </xdr:nvSpPr>
      <xdr:spPr>
        <a:xfrm>
          <a:off x="4171950" y="75112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0A88D19-062C-4957-BA5C-AB7D4CE0C4F6}"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44450</xdr:colOff>
      <xdr:row>42</xdr:row>
      <xdr:rowOff>18256</xdr:rowOff>
    </xdr:from>
    <xdr:to>
      <xdr:col>5</xdr:col>
      <xdr:colOff>1082675</xdr:colOff>
      <xdr:row>42</xdr:row>
      <xdr:rowOff>323056</xdr:rowOff>
    </xdr:to>
    <xdr:sp macro="" textlink="'3a-Get Online GA Dwg'!Q13">
      <xdr:nvSpPr>
        <xdr:cNvPr id="32" name="TextBox 31">
          <a:extLst>
            <a:ext uri="{FF2B5EF4-FFF2-40B4-BE49-F238E27FC236}">
              <a16:creationId xmlns:a16="http://schemas.microsoft.com/office/drawing/2014/main" id="{00000000-0008-0000-0100-000020000000}"/>
            </a:ext>
          </a:extLst>
        </xdr:cNvPr>
        <xdr:cNvSpPr txBox="1"/>
      </xdr:nvSpPr>
      <xdr:spPr>
        <a:xfrm>
          <a:off x="4184650" y="78414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1EF21DF-F01E-4786-941C-45740D71CAEB}"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6</xdr:col>
      <xdr:colOff>1668943</xdr:colOff>
      <xdr:row>34</xdr:row>
      <xdr:rowOff>92981</xdr:rowOff>
    </xdr:from>
    <xdr:to>
      <xdr:col>7</xdr:col>
      <xdr:colOff>471968</xdr:colOff>
      <xdr:row>35</xdr:row>
      <xdr:rowOff>141080</xdr:rowOff>
    </xdr:to>
    <xdr:sp macro="" textlink="'3a-Get Online GA Dwg'!P5">
      <xdr:nvSpPr>
        <xdr:cNvPr id="33" name="TextBox 32">
          <a:extLst>
            <a:ext uri="{FF2B5EF4-FFF2-40B4-BE49-F238E27FC236}">
              <a16:creationId xmlns:a16="http://schemas.microsoft.com/office/drawing/2014/main" id="{00000000-0008-0000-0100-000021000000}"/>
            </a:ext>
          </a:extLst>
        </xdr:cNvPr>
        <xdr:cNvSpPr txBox="1"/>
      </xdr:nvSpPr>
      <xdr:spPr>
        <a:xfrm>
          <a:off x="6523250" y="4757936"/>
          <a:ext cx="708025" cy="352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01E5211-B78F-4AFD-A2A7-A4A418807491}" type="TxLink">
            <a:rPr lang="en-US" sz="1100" b="1" i="0" u="none" strike="noStrike">
              <a:solidFill>
                <a:schemeClr val="tx1">
                  <a:lumMod val="75000"/>
                  <a:lumOff val="25000"/>
                </a:schemeClr>
              </a:solidFill>
              <a:latin typeface="Arial" pitchFamily="34" charset="0"/>
              <a:cs typeface="Arial" pitchFamily="34" charset="0"/>
            </a:rPr>
            <a:pPr algn="ctr"/>
            <a:t> -- </a:t>
          </a:fld>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7</xdr:col>
      <xdr:colOff>416408</xdr:colOff>
      <xdr:row>43</xdr:row>
      <xdr:rowOff>333246</xdr:rowOff>
    </xdr:from>
    <xdr:to>
      <xdr:col>8</xdr:col>
      <xdr:colOff>148003</xdr:colOff>
      <xdr:row>44</xdr:row>
      <xdr:rowOff>210119</xdr:rowOff>
    </xdr:to>
    <xdr:sp macro="" textlink="'3a-Get Online GA Dwg'!P5">
      <xdr:nvSpPr>
        <xdr:cNvPr id="34" name="TextBox 33">
          <a:extLst>
            <a:ext uri="{FF2B5EF4-FFF2-40B4-BE49-F238E27FC236}">
              <a16:creationId xmlns:a16="http://schemas.microsoft.com/office/drawing/2014/main" id="{00000000-0008-0000-0100-000022000000}"/>
            </a:ext>
          </a:extLst>
        </xdr:cNvPr>
        <xdr:cNvSpPr txBox="1"/>
      </xdr:nvSpPr>
      <xdr:spPr>
        <a:xfrm>
          <a:off x="7177142" y="8298464"/>
          <a:ext cx="608500" cy="22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B07624A-FEFA-4EA8-8099-5B52BCF81001}"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9</xdr:col>
      <xdr:colOff>991961</xdr:colOff>
      <xdr:row>37</xdr:row>
      <xdr:rowOff>260688</xdr:rowOff>
    </xdr:from>
    <xdr:to>
      <xdr:col>10</xdr:col>
      <xdr:colOff>563336</xdr:colOff>
      <xdr:row>38</xdr:row>
      <xdr:rowOff>213063</xdr:rowOff>
    </xdr:to>
    <xdr:sp macro="" textlink="'3a-Get Online GA Dwg'!Q12">
      <xdr:nvSpPr>
        <xdr:cNvPr id="35" name="TextBox 34">
          <a:extLst>
            <a:ext uri="{FF2B5EF4-FFF2-40B4-BE49-F238E27FC236}">
              <a16:creationId xmlns:a16="http://schemas.microsoft.com/office/drawing/2014/main" id="{00000000-0008-0000-0100-000023000000}"/>
            </a:ext>
          </a:extLst>
        </xdr:cNvPr>
        <xdr:cNvSpPr txBox="1"/>
      </xdr:nvSpPr>
      <xdr:spPr>
        <a:xfrm>
          <a:off x="9135836" y="6061413"/>
          <a:ext cx="6381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537903AD-ED03-4DEB-8D3A-1CB9DAA02795}"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9</xdr:col>
      <xdr:colOff>704171</xdr:colOff>
      <xdr:row>41</xdr:row>
      <xdr:rowOff>60552</xdr:rowOff>
    </xdr:from>
    <xdr:to>
      <xdr:col>10</xdr:col>
      <xdr:colOff>429760</xdr:colOff>
      <xdr:row>42</xdr:row>
      <xdr:rowOff>11113</xdr:rowOff>
    </xdr:to>
    <xdr:sp macro="" textlink="'3a-Get Online GA Dwg'!Q13">
      <xdr:nvSpPr>
        <xdr:cNvPr id="36" name="TextBox 35">
          <a:extLst>
            <a:ext uri="{FF2B5EF4-FFF2-40B4-BE49-F238E27FC236}">
              <a16:creationId xmlns:a16="http://schemas.microsoft.com/office/drawing/2014/main" id="{00000000-0008-0000-0100-000024000000}"/>
            </a:ext>
          </a:extLst>
        </xdr:cNvPr>
        <xdr:cNvSpPr txBox="1"/>
      </xdr:nvSpPr>
      <xdr:spPr>
        <a:xfrm>
          <a:off x="8848046" y="7270977"/>
          <a:ext cx="792389" cy="302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B4734FA-C194-4B2C-B950-958AAA5634BF}"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7</xdr:col>
      <xdr:colOff>123825</xdr:colOff>
      <xdr:row>35</xdr:row>
      <xdr:rowOff>371623</xdr:rowOff>
    </xdr:from>
    <xdr:to>
      <xdr:col>9</xdr:col>
      <xdr:colOff>314325</xdr:colOff>
      <xdr:row>36</xdr:row>
      <xdr:rowOff>237587</xdr:rowOff>
    </xdr:to>
    <xdr:sp macro="" textlink="$X$39">
      <xdr:nvSpPr>
        <xdr:cNvPr id="49" name="TextBox 48">
          <a:extLst>
            <a:ext uri="{FF2B5EF4-FFF2-40B4-BE49-F238E27FC236}">
              <a16:creationId xmlns:a16="http://schemas.microsoft.com/office/drawing/2014/main" id="{00000000-0008-0000-0100-000031000000}"/>
            </a:ext>
          </a:extLst>
        </xdr:cNvPr>
        <xdr:cNvSpPr txBox="1"/>
      </xdr:nvSpPr>
      <xdr:spPr>
        <a:xfrm>
          <a:off x="6886575" y="5343673"/>
          <a:ext cx="1676400" cy="342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4F2A7956-02AB-41AF-A535-3B581E7900C3}" type="TxLink">
            <a:rPr lang="en-US" sz="1000" b="1" i="0" u="none" strike="noStrike">
              <a:solidFill>
                <a:srgbClr val="FF0000"/>
              </a:solidFill>
              <a:latin typeface="Arial" pitchFamily="34" charset="0"/>
              <a:cs typeface="Arial" pitchFamily="34" charset="0"/>
            </a:rPr>
            <a:pPr algn="l"/>
            <a:t> </a:t>
          </a:fld>
          <a:endParaRPr lang="en-US" sz="1000" b="1">
            <a:solidFill>
              <a:srgbClr val="FF0000"/>
            </a:solidFill>
            <a:latin typeface="Arial" pitchFamily="34" charset="0"/>
            <a:cs typeface="Arial" pitchFamily="34" charset="0"/>
          </a:endParaRPr>
        </a:p>
      </xdr:txBody>
    </xdr:sp>
    <xdr:clientData/>
  </xdr:twoCellAnchor>
  <xdr:twoCellAnchor editAs="oneCell">
    <xdr:from>
      <xdr:col>9</xdr:col>
      <xdr:colOff>485775</xdr:colOff>
      <xdr:row>0</xdr:row>
      <xdr:rowOff>180975</xdr:rowOff>
    </xdr:from>
    <xdr:to>
      <xdr:col>11</xdr:col>
      <xdr:colOff>247650</xdr:colOff>
      <xdr:row>3</xdr:row>
      <xdr:rowOff>180975</xdr:rowOff>
    </xdr:to>
    <xdr:pic>
      <xdr:nvPicPr>
        <xdr:cNvPr id="2070" name="Picture 43" descr="Hydro International Logo RGB.jpg">
          <a:extLst>
            <a:ext uri="{FF2B5EF4-FFF2-40B4-BE49-F238E27FC236}">
              <a16:creationId xmlns:a16="http://schemas.microsoft.com/office/drawing/2014/main" id="{00000000-0008-0000-0100-000016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29650" y="180975"/>
          <a:ext cx="16192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1263954</xdr:colOff>
      <xdr:row>26</xdr:row>
      <xdr:rowOff>90908</xdr:rowOff>
    </xdr:from>
    <xdr:to>
      <xdr:col>3</xdr:col>
      <xdr:colOff>658552</xdr:colOff>
      <xdr:row>30</xdr:row>
      <xdr:rowOff>65104</xdr:rowOff>
    </xdr:to>
    <xdr:pic>
      <xdr:nvPicPr>
        <xdr:cNvPr id="2071" name="Picture 4">
          <a:hlinkClick xmlns:r="http://schemas.openxmlformats.org/officeDocument/2006/relationships" r:id="rId8"/>
          <a:extLst>
            <a:ext uri="{FF2B5EF4-FFF2-40B4-BE49-F238E27FC236}">
              <a16:creationId xmlns:a16="http://schemas.microsoft.com/office/drawing/2014/main" id="{00000000-0008-0000-0100-000017080000}"/>
            </a:ext>
          </a:extLst>
        </xdr:cNvPr>
        <xdr:cNvPicPr>
          <a:picLocks noChangeAspect="1" noChangeArrowheads="1"/>
        </xdr:cNvPicPr>
      </xdr:nvPicPr>
      <xdr:blipFill>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l="15007" t="19792" r="68558" b="22527"/>
        <a:stretch>
          <a:fillRect/>
        </a:stretch>
      </xdr:blipFill>
      <xdr:spPr bwMode="auto">
        <a:xfrm>
          <a:off x="1507617" y="5517943"/>
          <a:ext cx="790121" cy="771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7</xdr:col>
      <xdr:colOff>369652</xdr:colOff>
      <xdr:row>35</xdr:row>
      <xdr:rowOff>70766</xdr:rowOff>
    </xdr:from>
    <xdr:to>
      <xdr:col>9</xdr:col>
      <xdr:colOff>476250</xdr:colOff>
      <xdr:row>35</xdr:row>
      <xdr:rowOff>380999</xdr:rowOff>
    </xdr:to>
    <xdr:sp macro="" textlink="W62">
      <xdr:nvSpPr>
        <xdr:cNvPr id="46" name="TextBox 45">
          <a:extLst>
            <a:ext uri="{FF2B5EF4-FFF2-40B4-BE49-F238E27FC236}">
              <a16:creationId xmlns:a16="http://schemas.microsoft.com/office/drawing/2014/main" id="{00000000-0008-0000-0100-00002E000000}"/>
            </a:ext>
          </a:extLst>
        </xdr:cNvPr>
        <xdr:cNvSpPr txBox="1"/>
      </xdr:nvSpPr>
      <xdr:spPr>
        <a:xfrm>
          <a:off x="6722827" y="5338091"/>
          <a:ext cx="1897298" cy="31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fld id="{52C8F918-4EF2-4AD5-B879-8C90B83AC524}" type="TxLink">
            <a:rPr lang="en-US" sz="1100" b="1" i="0" u="none" strike="noStrike" baseline="0">
              <a:solidFill>
                <a:schemeClr val="tx1">
                  <a:lumMod val="75000"/>
                  <a:lumOff val="25000"/>
                </a:schemeClr>
              </a:solidFill>
              <a:latin typeface="Arial" pitchFamily="34" charset="0"/>
              <a:cs typeface="Arial" pitchFamily="34" charset="0"/>
            </a:rPr>
            <a:pPr algn="l"/>
            <a:t>Note: Bypass Required</a:t>
          </a:fld>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6</xdr:col>
      <xdr:colOff>638175</xdr:colOff>
      <xdr:row>38</xdr:row>
      <xdr:rowOff>342900</xdr:rowOff>
    </xdr:from>
    <xdr:to>
      <xdr:col>6</xdr:col>
      <xdr:colOff>1457325</xdr:colOff>
      <xdr:row>39</xdr:row>
      <xdr:rowOff>200025</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5086350" y="6791325"/>
          <a:ext cx="819150" cy="209550"/>
        </a:xfrm>
        <a:prstGeom prst="straightConnector1">
          <a:avLst/>
        </a:prstGeom>
        <a:ln w="50800">
          <a:solidFill>
            <a:schemeClr val="bg2">
              <a:lumMod val="2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542925</xdr:colOff>
      <xdr:row>39</xdr:row>
      <xdr:rowOff>114300</xdr:rowOff>
    </xdr:from>
    <xdr:to>
      <xdr:col>9</xdr:col>
      <xdr:colOff>419100</xdr:colOff>
      <xdr:row>39</xdr:row>
      <xdr:rowOff>114300</xdr:rowOff>
    </xdr:to>
    <xdr:cxnSp macro="">
      <xdr:nvCxnSpPr>
        <xdr:cNvPr id="44" name="Straight Arrow Connector 43">
          <a:extLst>
            <a:ext uri="{FF2B5EF4-FFF2-40B4-BE49-F238E27FC236}">
              <a16:creationId xmlns:a16="http://schemas.microsoft.com/office/drawing/2014/main" id="{00000000-0008-0000-0100-00002C000000}"/>
            </a:ext>
          </a:extLst>
        </xdr:cNvPr>
        <xdr:cNvCxnSpPr/>
      </xdr:nvCxnSpPr>
      <xdr:spPr>
        <a:xfrm>
          <a:off x="7772400" y="6915150"/>
          <a:ext cx="790575" cy="0"/>
        </a:xfrm>
        <a:prstGeom prst="straightConnector1">
          <a:avLst/>
        </a:prstGeom>
        <a:ln w="508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876299</xdr:colOff>
      <xdr:row>40</xdr:row>
      <xdr:rowOff>47624</xdr:rowOff>
    </xdr:from>
    <xdr:to>
      <xdr:col>11</xdr:col>
      <xdr:colOff>95250</xdr:colOff>
      <xdr:row>40</xdr:row>
      <xdr:rowOff>323849</xdr:rowOff>
    </xdr:to>
    <xdr:sp macro="" textlink="'3a-Get Online GA Dwg'!P20">
      <xdr:nvSpPr>
        <xdr:cNvPr id="47" name="TextBox 46">
          <a:extLst>
            <a:ext uri="{FF2B5EF4-FFF2-40B4-BE49-F238E27FC236}">
              <a16:creationId xmlns:a16="http://schemas.microsoft.com/office/drawing/2014/main" id="{00000000-0008-0000-0100-00002F000000}"/>
            </a:ext>
          </a:extLst>
        </xdr:cNvPr>
        <xdr:cNvSpPr txBox="1"/>
      </xdr:nvSpPr>
      <xdr:spPr>
        <a:xfrm>
          <a:off x="9020174" y="7200899"/>
          <a:ext cx="1076326" cy="276225"/>
        </a:xfrm>
        <a:prstGeom prst="rect">
          <a:avLst/>
        </a:prstGeom>
        <a:solidFill>
          <a:schemeClr val="lt1"/>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D0FF329A-0123-403C-8ED4-C2386ED82E17}" type="TxLink">
            <a:rPr lang="en-US" sz="1100" b="1" i="0" u="none" strike="noStrike">
              <a:solidFill>
                <a:srgbClr val="FF0000"/>
              </a:solidFill>
              <a:latin typeface="Calibri"/>
              <a:cs typeface="Calibri"/>
            </a:rPr>
            <a:pPr/>
            <a:t> -- </a:t>
          </a:fld>
          <a:endParaRPr lang="en-US" sz="1100" b="1">
            <a:solidFill>
              <a:srgbClr val="FF0000"/>
            </a:solidFill>
          </a:endParaRPr>
        </a:p>
      </xdr:txBody>
    </xdr:sp>
    <xdr:clientData/>
  </xdr:twoCellAnchor>
  <xdr:twoCellAnchor>
    <xdr:from>
      <xdr:col>9</xdr:col>
      <xdr:colOff>595313</xdr:colOff>
      <xdr:row>39</xdr:row>
      <xdr:rowOff>314325</xdr:rowOff>
    </xdr:from>
    <xdr:to>
      <xdr:col>9</xdr:col>
      <xdr:colOff>876299</xdr:colOff>
      <xdr:row>40</xdr:row>
      <xdr:rowOff>185737</xdr:rowOff>
    </xdr:to>
    <xdr:cxnSp macro="">
      <xdr:nvCxnSpPr>
        <xdr:cNvPr id="51" name="Straight Connector 50">
          <a:extLst>
            <a:ext uri="{FF2B5EF4-FFF2-40B4-BE49-F238E27FC236}">
              <a16:creationId xmlns:a16="http://schemas.microsoft.com/office/drawing/2014/main" id="{00000000-0008-0000-0100-000033000000}"/>
            </a:ext>
          </a:extLst>
        </xdr:cNvPr>
        <xdr:cNvCxnSpPr>
          <a:endCxn id="47" idx="1"/>
        </xdr:cNvCxnSpPr>
      </xdr:nvCxnSpPr>
      <xdr:spPr>
        <a:xfrm>
          <a:off x="8739188" y="7115175"/>
          <a:ext cx="280986" cy="223837"/>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1417843</xdr:colOff>
      <xdr:row>54</xdr:row>
      <xdr:rowOff>45720</xdr:rowOff>
    </xdr:to>
    <xdr:pic>
      <xdr:nvPicPr>
        <xdr:cNvPr id="44" name="Picture 43" descr="Std_Online_DD_dwg.jpg">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1" cstate="print"/>
        <a:stretch>
          <a:fillRect/>
        </a:stretch>
      </xdr:blipFill>
      <xdr:spPr>
        <a:xfrm rot="-5400000">
          <a:off x="1166122" y="-1158502"/>
          <a:ext cx="15563850" cy="17896093"/>
        </a:xfrm>
        <a:prstGeom prst="rect">
          <a:avLst/>
        </a:prstGeom>
      </xdr:spPr>
    </xdr:pic>
    <xdr:clientData/>
  </xdr:twoCellAnchor>
  <xdr:twoCellAnchor>
    <xdr:from>
      <xdr:col>7</xdr:col>
      <xdr:colOff>534593</xdr:colOff>
      <xdr:row>7</xdr:row>
      <xdr:rowOff>4577</xdr:rowOff>
    </xdr:from>
    <xdr:to>
      <xdr:col>8</xdr:col>
      <xdr:colOff>290118</xdr:colOff>
      <xdr:row>8</xdr:row>
      <xdr:rowOff>52312</xdr:rowOff>
    </xdr:to>
    <xdr:sp macro="" textlink="$P$5">
      <xdr:nvSpPr>
        <xdr:cNvPr id="7" name="TextBox 6">
          <a:extLst>
            <a:ext uri="{FF2B5EF4-FFF2-40B4-BE49-F238E27FC236}">
              <a16:creationId xmlns:a16="http://schemas.microsoft.com/office/drawing/2014/main" id="{00000000-0008-0000-0300-000007000000}"/>
            </a:ext>
          </a:extLst>
        </xdr:cNvPr>
        <xdr:cNvSpPr txBox="1"/>
      </xdr:nvSpPr>
      <xdr:spPr>
        <a:xfrm>
          <a:off x="12062751" y="2142249"/>
          <a:ext cx="1402405" cy="3531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3695BC9F-AD03-4F7F-B6D8-3C38B1439718}"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837177</xdr:colOff>
      <xdr:row>8</xdr:row>
      <xdr:rowOff>177190</xdr:rowOff>
    </xdr:from>
    <xdr:to>
      <xdr:col>8</xdr:col>
      <xdr:colOff>286461</xdr:colOff>
      <xdr:row>9</xdr:row>
      <xdr:rowOff>222610</xdr:rowOff>
    </xdr:to>
    <xdr:sp macro="" textlink="$P$6">
      <xdr:nvSpPr>
        <xdr:cNvPr id="15" name="TextBox 14">
          <a:extLst>
            <a:ext uri="{FF2B5EF4-FFF2-40B4-BE49-F238E27FC236}">
              <a16:creationId xmlns:a16="http://schemas.microsoft.com/office/drawing/2014/main" id="{00000000-0008-0000-0300-00000F000000}"/>
            </a:ext>
          </a:extLst>
        </xdr:cNvPr>
        <xdr:cNvSpPr txBox="1"/>
      </xdr:nvSpPr>
      <xdr:spPr>
        <a:xfrm>
          <a:off x="12365335" y="2620243"/>
          <a:ext cx="1096164" cy="350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B1B61C7A-12E0-477A-A920-28B6006901E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534418</xdr:colOff>
      <xdr:row>10</xdr:row>
      <xdr:rowOff>52062</xdr:rowOff>
    </xdr:from>
    <xdr:to>
      <xdr:col>8</xdr:col>
      <xdr:colOff>279933</xdr:colOff>
      <xdr:row>11</xdr:row>
      <xdr:rowOff>97483</xdr:rowOff>
    </xdr:to>
    <xdr:sp macro="" textlink="$P$7">
      <xdr:nvSpPr>
        <xdr:cNvPr id="16" name="TextBox 15">
          <a:extLst>
            <a:ext uri="{FF2B5EF4-FFF2-40B4-BE49-F238E27FC236}">
              <a16:creationId xmlns:a16="http://schemas.microsoft.com/office/drawing/2014/main" id="{00000000-0008-0000-0300-000010000000}"/>
            </a:ext>
          </a:extLst>
        </xdr:cNvPr>
        <xdr:cNvSpPr txBox="1"/>
      </xdr:nvSpPr>
      <xdr:spPr>
        <a:xfrm>
          <a:off x="12062576" y="3105879"/>
          <a:ext cx="1392395" cy="350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541049</xdr:colOff>
      <xdr:row>11</xdr:row>
      <xdr:rowOff>239767</xdr:rowOff>
    </xdr:from>
    <xdr:to>
      <xdr:col>8</xdr:col>
      <xdr:colOff>296574</xdr:colOff>
      <xdr:row>12</xdr:row>
      <xdr:rowOff>285187</xdr:rowOff>
    </xdr:to>
    <xdr:sp macro="" textlink="$P$8">
      <xdr:nvSpPr>
        <xdr:cNvPr id="17" name="TextBox 16">
          <a:extLst>
            <a:ext uri="{FF2B5EF4-FFF2-40B4-BE49-F238E27FC236}">
              <a16:creationId xmlns:a16="http://schemas.microsoft.com/office/drawing/2014/main" id="{00000000-0008-0000-0300-000011000000}"/>
            </a:ext>
          </a:extLst>
        </xdr:cNvPr>
        <xdr:cNvSpPr txBox="1"/>
      </xdr:nvSpPr>
      <xdr:spPr>
        <a:xfrm>
          <a:off x="12069207" y="3598965"/>
          <a:ext cx="1402405" cy="350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8C75C31-1BEE-448E-A90C-52DE9254962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599188</xdr:colOff>
      <xdr:row>13</xdr:row>
      <xdr:rowOff>129861</xdr:rowOff>
    </xdr:from>
    <xdr:to>
      <xdr:col>8</xdr:col>
      <xdr:colOff>287205</xdr:colOff>
      <xdr:row>14</xdr:row>
      <xdr:rowOff>175282</xdr:rowOff>
    </xdr:to>
    <xdr:sp macro="" textlink="$P$9">
      <xdr:nvSpPr>
        <xdr:cNvPr id="18" name="TextBox 17">
          <a:extLst>
            <a:ext uri="{FF2B5EF4-FFF2-40B4-BE49-F238E27FC236}">
              <a16:creationId xmlns:a16="http://schemas.microsoft.com/office/drawing/2014/main" id="{00000000-0008-0000-0300-000012000000}"/>
            </a:ext>
          </a:extLst>
        </xdr:cNvPr>
        <xdr:cNvSpPr txBox="1"/>
      </xdr:nvSpPr>
      <xdr:spPr>
        <a:xfrm>
          <a:off x="12127346" y="4099823"/>
          <a:ext cx="1334897" cy="350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E23CA242-FF49-45C8-B231-86F25D814D36}"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542080</xdr:colOff>
      <xdr:row>14</xdr:row>
      <xdr:rowOff>292195</xdr:rowOff>
    </xdr:from>
    <xdr:to>
      <xdr:col>8</xdr:col>
      <xdr:colOff>297605</xdr:colOff>
      <xdr:row>16</xdr:row>
      <xdr:rowOff>34547</xdr:rowOff>
    </xdr:to>
    <xdr:sp macro="" textlink="$P$10">
      <xdr:nvSpPr>
        <xdr:cNvPr id="19" name="TextBox 18">
          <a:extLst>
            <a:ext uri="{FF2B5EF4-FFF2-40B4-BE49-F238E27FC236}">
              <a16:creationId xmlns:a16="http://schemas.microsoft.com/office/drawing/2014/main" id="{00000000-0008-0000-0300-000013000000}"/>
            </a:ext>
          </a:extLst>
        </xdr:cNvPr>
        <xdr:cNvSpPr txBox="1"/>
      </xdr:nvSpPr>
      <xdr:spPr>
        <a:xfrm>
          <a:off x="12070238" y="4567539"/>
          <a:ext cx="1402405" cy="353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928F92A-7701-45AD-B328-8E1562278BA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531771</xdr:colOff>
      <xdr:row>16</xdr:row>
      <xdr:rowOff>172863</xdr:rowOff>
    </xdr:from>
    <xdr:to>
      <xdr:col>8</xdr:col>
      <xdr:colOff>287296</xdr:colOff>
      <xdr:row>17</xdr:row>
      <xdr:rowOff>218284</xdr:rowOff>
    </xdr:to>
    <xdr:sp macro="" textlink="$P$11">
      <xdr:nvSpPr>
        <xdr:cNvPr id="20" name="TextBox 19">
          <a:extLst>
            <a:ext uri="{FF2B5EF4-FFF2-40B4-BE49-F238E27FC236}">
              <a16:creationId xmlns:a16="http://schemas.microsoft.com/office/drawing/2014/main" id="{00000000-0008-0000-0300-000014000000}"/>
            </a:ext>
          </a:extLst>
        </xdr:cNvPr>
        <xdr:cNvSpPr txBox="1"/>
      </xdr:nvSpPr>
      <xdr:spPr>
        <a:xfrm>
          <a:off x="12059929" y="5058970"/>
          <a:ext cx="1402405" cy="350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B23A8DE-BFA4-49F6-9E84-2E8AA061E33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4</xdr:col>
      <xdr:colOff>436801</xdr:colOff>
      <xdr:row>29</xdr:row>
      <xdr:rowOff>92008</xdr:rowOff>
    </xdr:from>
    <xdr:to>
      <xdr:col>4</xdr:col>
      <xdr:colOff>1578529</xdr:colOff>
      <xdr:row>30</xdr:row>
      <xdr:rowOff>173887</xdr:rowOff>
    </xdr:to>
    <xdr:sp macro="" textlink="$O$23">
      <xdr:nvSpPr>
        <xdr:cNvPr id="21" name="TextBox 20">
          <a:extLst>
            <a:ext uri="{FF2B5EF4-FFF2-40B4-BE49-F238E27FC236}">
              <a16:creationId xmlns:a16="http://schemas.microsoft.com/office/drawing/2014/main" id="{00000000-0008-0000-0300-000015000000}"/>
            </a:ext>
          </a:extLst>
        </xdr:cNvPr>
        <xdr:cNvSpPr txBox="1"/>
      </xdr:nvSpPr>
      <xdr:spPr>
        <a:xfrm>
          <a:off x="7028101" y="8931208"/>
          <a:ext cx="1141728" cy="38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B06016A-51BB-4AFD-8A9F-7B3B3FD76B34}"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4</xdr:col>
      <xdr:colOff>608760</xdr:colOff>
      <xdr:row>34</xdr:row>
      <xdr:rowOff>280764</xdr:rowOff>
    </xdr:from>
    <xdr:to>
      <xdr:col>4</xdr:col>
      <xdr:colOff>1400429</xdr:colOff>
      <xdr:row>36</xdr:row>
      <xdr:rowOff>94463</xdr:rowOff>
    </xdr:to>
    <xdr:sp macro="" textlink="$Q$13">
      <xdr:nvSpPr>
        <xdr:cNvPr id="22" name="TextBox 21">
          <a:extLst>
            <a:ext uri="{FF2B5EF4-FFF2-40B4-BE49-F238E27FC236}">
              <a16:creationId xmlns:a16="http://schemas.microsoft.com/office/drawing/2014/main" id="{00000000-0008-0000-0300-000016000000}"/>
            </a:ext>
          </a:extLst>
        </xdr:cNvPr>
        <xdr:cNvSpPr txBox="1"/>
      </xdr:nvSpPr>
      <xdr:spPr>
        <a:xfrm>
          <a:off x="7693471" y="10629690"/>
          <a:ext cx="791669" cy="4224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F4CE723-DEF5-4BD7-946D-38160F0BE411}"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4</xdr:col>
      <xdr:colOff>457200</xdr:colOff>
      <xdr:row>41</xdr:row>
      <xdr:rowOff>247650</xdr:rowOff>
    </xdr:from>
    <xdr:to>
      <xdr:col>8</xdr:col>
      <xdr:colOff>1028700</xdr:colOff>
      <xdr:row>45</xdr:row>
      <xdr:rowOff>152400</xdr:rowOff>
    </xdr:to>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7543800" y="12744450"/>
          <a:ext cx="7658100"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800" b="1">
              <a:latin typeface="Arial" pitchFamily="34" charset="0"/>
              <a:cs typeface="Arial" pitchFamily="34" charset="0"/>
            </a:rPr>
            <a:t>DO NOT USE  FOR CONSTRUCTION OR FABRICATION</a:t>
          </a:r>
        </a:p>
      </xdr:txBody>
    </xdr:sp>
    <xdr:clientData/>
  </xdr:twoCellAnchor>
  <xdr:twoCellAnchor>
    <xdr:from>
      <xdr:col>8</xdr:col>
      <xdr:colOff>1559085</xdr:colOff>
      <xdr:row>2</xdr:row>
      <xdr:rowOff>148239</xdr:rowOff>
    </xdr:from>
    <xdr:to>
      <xdr:col>10</xdr:col>
      <xdr:colOff>949485</xdr:colOff>
      <xdr:row>5</xdr:row>
      <xdr:rowOff>205389</xdr:rowOff>
    </xdr:to>
    <xdr:sp macro="" textlink="$N$15">
      <xdr:nvSpPr>
        <xdr:cNvPr id="25" name="TextBox 24">
          <a:extLst>
            <a:ext uri="{FF2B5EF4-FFF2-40B4-BE49-F238E27FC236}">
              <a16:creationId xmlns:a16="http://schemas.microsoft.com/office/drawing/2014/main" id="{00000000-0008-0000-0300-000019000000}"/>
            </a:ext>
          </a:extLst>
        </xdr:cNvPr>
        <xdr:cNvSpPr txBox="1"/>
      </xdr:nvSpPr>
      <xdr:spPr>
        <a:xfrm>
          <a:off x="14741685" y="757839"/>
          <a:ext cx="268605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8</xdr:col>
      <xdr:colOff>1584287</xdr:colOff>
      <xdr:row>5</xdr:row>
      <xdr:rowOff>187902</xdr:rowOff>
    </xdr:from>
    <xdr:to>
      <xdr:col>10</xdr:col>
      <xdr:colOff>1101696</xdr:colOff>
      <xdr:row>9</xdr:row>
      <xdr:rowOff>292678</xdr:rowOff>
    </xdr:to>
    <xdr:sp macro="" textlink="$N$16">
      <xdr:nvSpPr>
        <xdr:cNvPr id="26" name="TextBox 25">
          <a:extLst>
            <a:ext uri="{FF2B5EF4-FFF2-40B4-BE49-F238E27FC236}">
              <a16:creationId xmlns:a16="http://schemas.microsoft.com/office/drawing/2014/main" id="{00000000-0008-0000-0300-00001A000000}"/>
            </a:ext>
          </a:extLst>
        </xdr:cNvPr>
        <xdr:cNvSpPr txBox="1"/>
      </xdr:nvSpPr>
      <xdr:spPr>
        <a:xfrm>
          <a:off x="14766887" y="1711902"/>
          <a:ext cx="2813059"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  NOTE: INLET INVERT IS ONE PIPE DIAMETER LOWER THAN THE OUTLET INVERT. </a:t>
          </a:fld>
          <a:endParaRPr lang="en-US" sz="1200" b="1">
            <a:latin typeface="Arial" pitchFamily="34" charset="0"/>
            <a:cs typeface="Arial" pitchFamily="34" charset="0"/>
          </a:endParaRPr>
        </a:p>
      </xdr:txBody>
    </xdr:sp>
    <xdr:clientData/>
  </xdr:twoCellAnchor>
  <xdr:twoCellAnchor>
    <xdr:from>
      <xdr:col>8</xdr:col>
      <xdr:colOff>1604949</xdr:colOff>
      <xdr:row>9</xdr:row>
      <xdr:rowOff>280168</xdr:rowOff>
    </xdr:from>
    <xdr:to>
      <xdr:col>10</xdr:col>
      <xdr:colOff>1001708</xdr:colOff>
      <xdr:row>12</xdr:row>
      <xdr:rowOff>205484</xdr:rowOff>
    </xdr:to>
    <xdr:sp macro="" textlink="$N$17">
      <xdr:nvSpPr>
        <xdr:cNvPr id="27" name="TextBox 26">
          <a:extLst>
            <a:ext uri="{FF2B5EF4-FFF2-40B4-BE49-F238E27FC236}">
              <a16:creationId xmlns:a16="http://schemas.microsoft.com/office/drawing/2014/main" id="{00000000-0008-0000-0300-00001B000000}"/>
            </a:ext>
          </a:extLst>
        </xdr:cNvPr>
        <xdr:cNvSpPr txBox="1"/>
      </xdr:nvSpPr>
      <xdr:spPr>
        <a:xfrm>
          <a:off x="14787549" y="3023368"/>
          <a:ext cx="2692409" cy="839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0253505-454D-45B4-84EE-18A2EBC0EC68}" type="TxLink">
            <a:rPr lang="en-US" sz="1200" b="1" i="0" u="none" strike="noStrike">
              <a:solidFill>
                <a:srgbClr val="000000"/>
              </a:solidFill>
              <a:latin typeface="Arial" pitchFamily="34" charset="0"/>
              <a:cs typeface="Arial"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8</xdr:col>
      <xdr:colOff>1732818</xdr:colOff>
      <xdr:row>19</xdr:row>
      <xdr:rowOff>270853</xdr:rowOff>
    </xdr:from>
    <xdr:to>
      <xdr:col>9</xdr:col>
      <xdr:colOff>1167668</xdr:colOff>
      <xdr:row>21</xdr:row>
      <xdr:rowOff>61302</xdr:rowOff>
    </xdr:to>
    <xdr:sp macro="" textlink="'2-Sizing'!$K$7:$K$8">
      <xdr:nvSpPr>
        <xdr:cNvPr id="28" name="TextBox 27">
          <a:extLst>
            <a:ext uri="{FF2B5EF4-FFF2-40B4-BE49-F238E27FC236}">
              <a16:creationId xmlns:a16="http://schemas.microsoft.com/office/drawing/2014/main" id="{00000000-0008-0000-0300-00001C000000}"/>
            </a:ext>
          </a:extLst>
        </xdr:cNvPr>
        <xdr:cNvSpPr txBox="1"/>
      </xdr:nvSpPr>
      <xdr:spPr>
        <a:xfrm>
          <a:off x="15906018" y="6062053"/>
          <a:ext cx="120650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4C6410A6-1DF6-4D75-93D8-693122121A97}" type="TxLink">
            <a:rPr lang="en-US" sz="1400" b="1" i="0" u="none" strike="noStrike">
              <a:solidFill>
                <a:schemeClr val="tx1"/>
              </a:solidFill>
              <a:latin typeface="Arialri"/>
              <a:cs typeface="Arial" pitchFamily="34" charset="0"/>
            </a:rPr>
            <a:pPr/>
            <a:t>8/12/2012</a:t>
          </a:fld>
          <a:endParaRPr lang="en-US" sz="1400" b="1">
            <a:solidFill>
              <a:schemeClr val="tx1"/>
            </a:solidFill>
            <a:latin typeface="Arial" pitchFamily="34" charset="0"/>
            <a:cs typeface="Arial" pitchFamily="34" charset="0"/>
          </a:endParaRPr>
        </a:p>
      </xdr:txBody>
    </xdr:sp>
    <xdr:clientData/>
  </xdr:twoCellAnchor>
  <xdr:twoCellAnchor>
    <xdr:from>
      <xdr:col>8</xdr:col>
      <xdr:colOff>1539469</xdr:colOff>
      <xdr:row>28</xdr:row>
      <xdr:rowOff>215260</xdr:rowOff>
    </xdr:from>
    <xdr:to>
      <xdr:col>10</xdr:col>
      <xdr:colOff>900346</xdr:colOff>
      <xdr:row>29</xdr:row>
      <xdr:rowOff>200605</xdr:rowOff>
    </xdr:to>
    <xdr:sp macro="" textlink="'2-Sizing'!$D$11:$E$11">
      <xdr:nvSpPr>
        <xdr:cNvPr id="29" name="TextBox 28">
          <a:extLst>
            <a:ext uri="{FF2B5EF4-FFF2-40B4-BE49-F238E27FC236}">
              <a16:creationId xmlns:a16="http://schemas.microsoft.com/office/drawing/2014/main" id="{00000000-0008-0000-0300-00001D000000}"/>
            </a:ext>
          </a:extLst>
        </xdr:cNvPr>
        <xdr:cNvSpPr txBox="1"/>
      </xdr:nvSpPr>
      <xdr:spPr>
        <a:xfrm>
          <a:off x="15712669" y="8749660"/>
          <a:ext cx="2904177" cy="29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8</xdr:col>
      <xdr:colOff>1541104</xdr:colOff>
      <xdr:row>31</xdr:row>
      <xdr:rowOff>72951</xdr:rowOff>
    </xdr:from>
    <xdr:to>
      <xdr:col>10</xdr:col>
      <xdr:colOff>901981</xdr:colOff>
      <xdr:row>32</xdr:row>
      <xdr:rowOff>58296</xdr:rowOff>
    </xdr:to>
    <xdr:sp macro="" textlink="'2-Sizing'!D12:E12">
      <xdr:nvSpPr>
        <xdr:cNvPr id="31" name="TextBox 30">
          <a:extLst>
            <a:ext uri="{FF2B5EF4-FFF2-40B4-BE49-F238E27FC236}">
              <a16:creationId xmlns:a16="http://schemas.microsoft.com/office/drawing/2014/main" id="{00000000-0008-0000-0300-00001F000000}"/>
            </a:ext>
          </a:extLst>
        </xdr:cNvPr>
        <xdr:cNvSpPr txBox="1"/>
      </xdr:nvSpPr>
      <xdr:spPr>
        <a:xfrm>
          <a:off x="15714304" y="9521751"/>
          <a:ext cx="2904177" cy="29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3</xdr:col>
      <xdr:colOff>598263</xdr:colOff>
      <xdr:row>34</xdr:row>
      <xdr:rowOff>103112</xdr:rowOff>
    </xdr:from>
    <xdr:to>
      <xdr:col>3</xdr:col>
      <xdr:colOff>1081074</xdr:colOff>
      <xdr:row>35</xdr:row>
      <xdr:rowOff>43291</xdr:rowOff>
    </xdr:to>
    <xdr:sp macro="" textlink="$R$6">
      <xdr:nvSpPr>
        <xdr:cNvPr id="32" name="TextBox 31">
          <a:extLst>
            <a:ext uri="{FF2B5EF4-FFF2-40B4-BE49-F238E27FC236}">
              <a16:creationId xmlns:a16="http://schemas.microsoft.com/office/drawing/2014/main" id="{00000000-0008-0000-0300-000020000000}"/>
            </a:ext>
          </a:extLst>
        </xdr:cNvPr>
        <xdr:cNvSpPr txBox="1"/>
      </xdr:nvSpPr>
      <xdr:spPr>
        <a:xfrm>
          <a:off x="5539970" y="10452957"/>
          <a:ext cx="482811" cy="24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0AB521C9-5E88-4CCF-9016-B6659613A8DB}" type="TxLink">
            <a:rPr lang="en-US" sz="1400" b="0" i="0" u="none" strike="noStrike">
              <a:solidFill>
                <a:srgbClr val="000000"/>
              </a:solidFill>
              <a:latin typeface="Arial" pitchFamily="34" charset="0"/>
              <a:cs typeface="Arial" pitchFamily="34" charset="0"/>
            </a:rPr>
            <a:pPr algn="r"/>
            <a:t>#N/A</a:t>
          </a:fld>
          <a:endParaRPr lang="en-US" sz="1400" b="0">
            <a:latin typeface="Arial" pitchFamily="34" charset="0"/>
            <a:cs typeface="Arial" pitchFamily="34" charset="0"/>
          </a:endParaRPr>
        </a:p>
      </xdr:txBody>
    </xdr:sp>
    <xdr:clientData/>
  </xdr:twoCellAnchor>
  <xdr:twoCellAnchor>
    <xdr:from>
      <xdr:col>0</xdr:col>
      <xdr:colOff>378618</xdr:colOff>
      <xdr:row>27</xdr:row>
      <xdr:rowOff>12362</xdr:rowOff>
    </xdr:from>
    <xdr:to>
      <xdr:col>0</xdr:col>
      <xdr:colOff>1344751</xdr:colOff>
      <xdr:row>27</xdr:row>
      <xdr:rowOff>242887</xdr:rowOff>
    </xdr:to>
    <xdr:sp macro="" textlink="$Q$6">
      <xdr:nvSpPr>
        <xdr:cNvPr id="34" name="TextBox 33">
          <a:extLst>
            <a:ext uri="{FF2B5EF4-FFF2-40B4-BE49-F238E27FC236}">
              <a16:creationId xmlns:a16="http://schemas.microsoft.com/office/drawing/2014/main" id="{00000000-0008-0000-0300-000022000000}"/>
            </a:ext>
          </a:extLst>
        </xdr:cNvPr>
        <xdr:cNvSpPr txBox="1"/>
      </xdr:nvSpPr>
      <xdr:spPr>
        <a:xfrm>
          <a:off x="378618" y="8241962"/>
          <a:ext cx="966133" cy="23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E1D539C-928A-42B9-A081-1D4BC66B6A71}" type="TxLink">
            <a:rPr lang="en-US" sz="1400" b="0" i="0" u="none" strike="noStrike">
              <a:solidFill>
                <a:srgbClr val="000000"/>
              </a:solidFill>
              <a:latin typeface="Arial" pitchFamily="34" charset="0"/>
              <a:cs typeface="Arial" pitchFamily="34" charset="0"/>
            </a:rPr>
            <a:pPr algn="r"/>
            <a:t>#N/A</a:t>
          </a:fld>
          <a:endParaRPr lang="en-US" sz="1400" b="0">
            <a:latin typeface="Arial" pitchFamily="34" charset="0"/>
            <a:cs typeface="Arial" pitchFamily="34" charset="0"/>
          </a:endParaRPr>
        </a:p>
      </xdr:txBody>
    </xdr:sp>
    <xdr:clientData/>
  </xdr:twoCellAnchor>
  <xdr:twoCellAnchor>
    <xdr:from>
      <xdr:col>3</xdr:col>
      <xdr:colOff>804049</xdr:colOff>
      <xdr:row>25</xdr:row>
      <xdr:rowOff>176665</xdr:rowOff>
    </xdr:from>
    <xdr:to>
      <xdr:col>4</xdr:col>
      <xdr:colOff>313290</xdr:colOff>
      <xdr:row>26</xdr:row>
      <xdr:rowOff>191152</xdr:rowOff>
    </xdr:to>
    <xdr:sp macro="" textlink="$O$19">
      <xdr:nvSpPr>
        <xdr:cNvPr id="35" name="TextBox 34">
          <a:extLst>
            <a:ext uri="{FF2B5EF4-FFF2-40B4-BE49-F238E27FC236}">
              <a16:creationId xmlns:a16="http://schemas.microsoft.com/office/drawing/2014/main" id="{00000000-0008-0000-0300-000023000000}"/>
            </a:ext>
          </a:extLst>
        </xdr:cNvPr>
        <xdr:cNvSpPr txBox="1"/>
      </xdr:nvSpPr>
      <xdr:spPr>
        <a:xfrm>
          <a:off x="5747524" y="7796665"/>
          <a:ext cx="1157066"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3</xdr:col>
      <xdr:colOff>1590540</xdr:colOff>
      <xdr:row>31</xdr:row>
      <xdr:rowOff>233042</xdr:rowOff>
    </xdr:from>
    <xdr:to>
      <xdr:col>4</xdr:col>
      <xdr:colOff>1026104</xdr:colOff>
      <xdr:row>32</xdr:row>
      <xdr:rowOff>289401</xdr:rowOff>
    </xdr:to>
    <xdr:sp macro="" textlink="$O$20">
      <xdr:nvSpPr>
        <xdr:cNvPr id="36" name="TextBox 35">
          <a:extLst>
            <a:ext uri="{FF2B5EF4-FFF2-40B4-BE49-F238E27FC236}">
              <a16:creationId xmlns:a16="http://schemas.microsoft.com/office/drawing/2014/main" id="{00000000-0008-0000-0300-000024000000}"/>
            </a:ext>
          </a:extLst>
        </xdr:cNvPr>
        <xdr:cNvSpPr txBox="1"/>
      </xdr:nvSpPr>
      <xdr:spPr>
        <a:xfrm>
          <a:off x="6534716" y="9646441"/>
          <a:ext cx="1083622" cy="360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3</xdr:col>
      <xdr:colOff>590251</xdr:colOff>
      <xdr:row>37</xdr:row>
      <xdr:rowOff>246496</xdr:rowOff>
    </xdr:from>
    <xdr:to>
      <xdr:col>4</xdr:col>
      <xdr:colOff>325005</xdr:colOff>
      <xdr:row>38</xdr:row>
      <xdr:rowOff>277984</xdr:rowOff>
    </xdr:to>
    <xdr:sp macro="" textlink="$O$22">
      <xdr:nvSpPr>
        <xdr:cNvPr id="37" name="TextBox 36">
          <a:extLst>
            <a:ext uri="{FF2B5EF4-FFF2-40B4-BE49-F238E27FC236}">
              <a16:creationId xmlns:a16="http://schemas.microsoft.com/office/drawing/2014/main" id="{00000000-0008-0000-0300-000025000000}"/>
            </a:ext>
          </a:extLst>
        </xdr:cNvPr>
        <xdr:cNvSpPr txBox="1"/>
      </xdr:nvSpPr>
      <xdr:spPr>
        <a:xfrm>
          <a:off x="5903784" y="11460019"/>
          <a:ext cx="1505932" cy="334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CC744E6-2873-4450-8E19-260B9728F3D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0</xdr:col>
      <xdr:colOff>1387791</xdr:colOff>
      <xdr:row>34</xdr:row>
      <xdr:rowOff>178650</xdr:rowOff>
    </xdr:from>
    <xdr:to>
      <xdr:col>1</xdr:col>
      <xdr:colOff>798338</xdr:colOff>
      <xdr:row>35</xdr:row>
      <xdr:rowOff>193137</xdr:rowOff>
    </xdr:to>
    <xdr:sp macro="" textlink="$O$21">
      <xdr:nvSpPr>
        <xdr:cNvPr id="38" name="TextBox 37">
          <a:extLst>
            <a:ext uri="{FF2B5EF4-FFF2-40B4-BE49-F238E27FC236}">
              <a16:creationId xmlns:a16="http://schemas.microsoft.com/office/drawing/2014/main" id="{00000000-0008-0000-0300-000026000000}"/>
            </a:ext>
          </a:extLst>
        </xdr:cNvPr>
        <xdr:cNvSpPr txBox="1"/>
      </xdr:nvSpPr>
      <xdr:spPr>
        <a:xfrm>
          <a:off x="1387791" y="10541850"/>
          <a:ext cx="1182197"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B76BA5-1524-4920-93B6-2CFFA975DF6F}" type="TxLink">
            <a:rPr lang="en-US" sz="1400" b="0" i="0" u="none" strike="noStrike">
              <a:solidFill>
                <a:srgbClr val="000000"/>
              </a:solidFill>
              <a:latin typeface="Arial" pitchFamily="34" charset="0"/>
              <a:cs typeface="Arial" pitchFamily="34" charset="0"/>
            </a:rPr>
            <a:pPr algn="r"/>
            <a:t> -- </a:t>
          </a:fld>
          <a:endParaRPr lang="en-US" sz="1400" b="0">
            <a:latin typeface="Arial" pitchFamily="34" charset="0"/>
            <a:cs typeface="Arial" pitchFamily="34" charset="0"/>
          </a:endParaRPr>
        </a:p>
      </xdr:txBody>
    </xdr:sp>
    <xdr:clientData/>
  </xdr:twoCellAnchor>
  <xdr:twoCellAnchor>
    <xdr:from>
      <xdr:col>2</xdr:col>
      <xdr:colOff>278046</xdr:colOff>
      <xdr:row>39</xdr:row>
      <xdr:rowOff>199361</xdr:rowOff>
    </xdr:from>
    <xdr:to>
      <xdr:col>2</xdr:col>
      <xdr:colOff>1210071</xdr:colOff>
      <xdr:row>41</xdr:row>
      <xdr:rowOff>137829</xdr:rowOff>
    </xdr:to>
    <xdr:sp macro="" textlink="$P$5">
      <xdr:nvSpPr>
        <xdr:cNvPr id="39" name="TextBox 38">
          <a:extLst>
            <a:ext uri="{FF2B5EF4-FFF2-40B4-BE49-F238E27FC236}">
              <a16:creationId xmlns:a16="http://schemas.microsoft.com/office/drawing/2014/main" id="{00000000-0008-0000-0300-000027000000}"/>
            </a:ext>
          </a:extLst>
        </xdr:cNvPr>
        <xdr:cNvSpPr txBox="1"/>
      </xdr:nvSpPr>
      <xdr:spPr>
        <a:xfrm>
          <a:off x="3576108" y="12101919"/>
          <a:ext cx="932025" cy="548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749D9B4-F601-4504-B36D-BA51DDDA2B0D}"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2</xdr:col>
      <xdr:colOff>1151171</xdr:colOff>
      <xdr:row>3</xdr:row>
      <xdr:rowOff>271487</xdr:rowOff>
    </xdr:from>
    <xdr:to>
      <xdr:col>3</xdr:col>
      <xdr:colOff>384143</xdr:colOff>
      <xdr:row>4</xdr:row>
      <xdr:rowOff>285974</xdr:rowOff>
    </xdr:to>
    <xdr:sp macro="" textlink="$P$5">
      <xdr:nvSpPr>
        <xdr:cNvPr id="40" name="TextBox 39">
          <a:extLst>
            <a:ext uri="{FF2B5EF4-FFF2-40B4-BE49-F238E27FC236}">
              <a16:creationId xmlns:a16="http://schemas.microsoft.com/office/drawing/2014/main" id="{00000000-0008-0000-0300-000028000000}"/>
            </a:ext>
          </a:extLst>
        </xdr:cNvPr>
        <xdr:cNvSpPr txBox="1"/>
      </xdr:nvSpPr>
      <xdr:spPr>
        <a:xfrm>
          <a:off x="4693526" y="1180692"/>
          <a:ext cx="1004150" cy="317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7EC8C0F4-DA4B-45DE-A41C-31DDFA554FCB}"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0</xdr:col>
      <xdr:colOff>257175</xdr:colOff>
      <xdr:row>10</xdr:row>
      <xdr:rowOff>17653</xdr:rowOff>
    </xdr:from>
    <xdr:to>
      <xdr:col>0</xdr:col>
      <xdr:colOff>1221582</xdr:colOff>
      <xdr:row>10</xdr:row>
      <xdr:rowOff>242886</xdr:rowOff>
    </xdr:to>
    <xdr:sp macro="" textlink="$Q$6">
      <xdr:nvSpPr>
        <xdr:cNvPr id="41" name="TextBox 40">
          <a:extLst>
            <a:ext uri="{FF2B5EF4-FFF2-40B4-BE49-F238E27FC236}">
              <a16:creationId xmlns:a16="http://schemas.microsoft.com/office/drawing/2014/main" id="{00000000-0008-0000-0300-000029000000}"/>
            </a:ext>
          </a:extLst>
        </xdr:cNvPr>
        <xdr:cNvSpPr txBox="1"/>
      </xdr:nvSpPr>
      <xdr:spPr>
        <a:xfrm>
          <a:off x="257175" y="3065653"/>
          <a:ext cx="964407" cy="225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2AE8F90-0711-482B-8D7D-A9CB12ACA99B}" type="TxLink">
            <a:rPr lang="en-US" sz="1400" b="0" i="0" u="none" strike="noStrike">
              <a:solidFill>
                <a:srgbClr val="000000"/>
              </a:solidFill>
              <a:latin typeface="Arial" pitchFamily="34" charset="0"/>
              <a:cs typeface="Arial" pitchFamily="34" charset="0"/>
            </a:rPr>
            <a:pPr algn="r"/>
            <a:t>#N/A</a:t>
          </a:fld>
          <a:endParaRPr lang="en-US" sz="1400" b="0">
            <a:latin typeface="Arial" pitchFamily="34" charset="0"/>
            <a:cs typeface="Arial" pitchFamily="34" charset="0"/>
          </a:endParaRPr>
        </a:p>
      </xdr:txBody>
    </xdr:sp>
    <xdr:clientData/>
  </xdr:twoCellAnchor>
  <xdr:twoCellAnchor>
    <xdr:from>
      <xdr:col>3</xdr:col>
      <xdr:colOff>339646</xdr:colOff>
      <xdr:row>9</xdr:row>
      <xdr:rowOff>204670</xdr:rowOff>
    </xdr:from>
    <xdr:to>
      <xdr:col>3</xdr:col>
      <xdr:colOff>997354</xdr:colOff>
      <xdr:row>10</xdr:row>
      <xdr:rowOff>160283</xdr:rowOff>
    </xdr:to>
    <xdr:sp macro="" textlink="$P$6">
      <xdr:nvSpPr>
        <xdr:cNvPr id="42" name="TextBox 41">
          <a:extLst>
            <a:ext uri="{FF2B5EF4-FFF2-40B4-BE49-F238E27FC236}">
              <a16:creationId xmlns:a16="http://schemas.microsoft.com/office/drawing/2014/main" id="{00000000-0008-0000-0300-00002A000000}"/>
            </a:ext>
          </a:extLst>
        </xdr:cNvPr>
        <xdr:cNvSpPr txBox="1"/>
      </xdr:nvSpPr>
      <xdr:spPr>
        <a:xfrm>
          <a:off x="5650955" y="2959268"/>
          <a:ext cx="657708" cy="261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0C284A96-DACB-4A2E-B924-0668CBFC587B}"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6</xdr:col>
      <xdr:colOff>797171</xdr:colOff>
      <xdr:row>28</xdr:row>
      <xdr:rowOff>240325</xdr:rowOff>
    </xdr:from>
    <xdr:to>
      <xdr:col>7</xdr:col>
      <xdr:colOff>501895</xdr:colOff>
      <xdr:row>29</xdr:row>
      <xdr:rowOff>178044</xdr:rowOff>
    </xdr:to>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10688517" y="8754210"/>
          <a:ext cx="1353282" cy="241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endParaRPr lang="en-US" sz="1600" b="1">
            <a:latin typeface="+mn-lt"/>
            <a:cs typeface="Arial" pitchFamily="34" charset="0"/>
          </a:endParaRPr>
        </a:p>
      </xdr:txBody>
    </xdr:sp>
    <xdr:clientData/>
  </xdr:twoCellAnchor>
  <xdr:twoCellAnchor>
    <xdr:from>
      <xdr:col>8</xdr:col>
      <xdr:colOff>1549085</xdr:colOff>
      <xdr:row>23</xdr:row>
      <xdr:rowOff>129715</xdr:rowOff>
    </xdr:from>
    <xdr:to>
      <xdr:col>9</xdr:col>
      <xdr:colOff>920144</xdr:colOff>
      <xdr:row>24</xdr:row>
      <xdr:rowOff>196390</xdr:rowOff>
    </xdr:to>
    <xdr:sp macro="" textlink="$P$5">
      <xdr:nvSpPr>
        <xdr:cNvPr id="23" name="TextBox 22">
          <a:extLst>
            <a:ext uri="{FF2B5EF4-FFF2-40B4-BE49-F238E27FC236}">
              <a16:creationId xmlns:a16="http://schemas.microsoft.com/office/drawing/2014/main" id="{00000000-0008-0000-0300-000017000000}"/>
            </a:ext>
          </a:extLst>
        </xdr:cNvPr>
        <xdr:cNvSpPr txBox="1"/>
      </xdr:nvSpPr>
      <xdr:spPr>
        <a:xfrm>
          <a:off x="14731685" y="7140115"/>
          <a:ext cx="1018884" cy="3714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DAF1B7B-D2EA-40E5-B03F-F64BD71C73FC}" type="TxLink">
            <a:rPr lang="en-US" sz="1600" b="1" i="0" u="none" strike="noStrike">
              <a:solidFill>
                <a:srgbClr val="000000"/>
              </a:solidFill>
              <a:latin typeface="Arial" pitchFamily="34" charset="0"/>
              <a:cs typeface="Arial" pitchFamily="34" charset="0"/>
            </a:rPr>
            <a:pPr algn="l"/>
            <a:t> -- </a:t>
          </a:fld>
          <a:endParaRPr lang="en-US" sz="1600" b="1">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56</xdr:row>
      <xdr:rowOff>118656</xdr:rowOff>
    </xdr:to>
    <xdr:pic>
      <xdr:nvPicPr>
        <xdr:cNvPr id="30" name="Picture 29" descr="Std_Offline_DD_dwg.jp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cstate="print"/>
        <a:stretch>
          <a:fillRect/>
        </a:stretch>
      </xdr:blipFill>
      <xdr:spPr>
        <a:xfrm rot="-5400000">
          <a:off x="931272" y="-931272"/>
          <a:ext cx="16025406" cy="17887950"/>
        </a:xfrm>
        <a:prstGeom prst="rect">
          <a:avLst/>
        </a:prstGeom>
      </xdr:spPr>
    </xdr:pic>
    <xdr:clientData/>
  </xdr:twoCellAnchor>
  <xdr:twoCellAnchor>
    <xdr:from>
      <xdr:col>7</xdr:col>
      <xdr:colOff>279620</xdr:colOff>
      <xdr:row>7</xdr:row>
      <xdr:rowOff>110851</xdr:rowOff>
    </xdr:from>
    <xdr:to>
      <xdr:col>8</xdr:col>
      <xdr:colOff>34287</xdr:colOff>
      <xdr:row>8</xdr:row>
      <xdr:rowOff>156272</xdr:rowOff>
    </xdr:to>
    <xdr:sp macro="" textlink="$P$5">
      <xdr:nvSpPr>
        <xdr:cNvPr id="3" name="TextBox 2">
          <a:extLst>
            <a:ext uri="{FF2B5EF4-FFF2-40B4-BE49-F238E27FC236}">
              <a16:creationId xmlns:a16="http://schemas.microsoft.com/office/drawing/2014/main" id="{00000000-0008-0000-0400-000003000000}"/>
            </a:ext>
          </a:extLst>
        </xdr:cNvPr>
        <xdr:cNvSpPr txBox="1"/>
      </xdr:nvSpPr>
      <xdr:spPr>
        <a:xfrm>
          <a:off x="11807062" y="2242405"/>
          <a:ext cx="1401445" cy="349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31D52F58-BEB0-4657-BBB6-924712AF537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566870</xdr:colOff>
      <xdr:row>8</xdr:row>
      <xdr:rowOff>292550</xdr:rowOff>
    </xdr:from>
    <xdr:to>
      <xdr:col>8</xdr:col>
      <xdr:colOff>15296</xdr:colOff>
      <xdr:row>10</xdr:row>
      <xdr:rowOff>33463</xdr:rowOff>
    </xdr:to>
    <xdr:sp macro="" textlink="$T$6">
      <xdr:nvSpPr>
        <xdr:cNvPr id="4" name="TextBox 3">
          <a:extLst>
            <a:ext uri="{FF2B5EF4-FFF2-40B4-BE49-F238E27FC236}">
              <a16:creationId xmlns:a16="http://schemas.microsoft.com/office/drawing/2014/main" id="{00000000-0008-0000-0400-000004000000}"/>
            </a:ext>
          </a:extLst>
        </xdr:cNvPr>
        <xdr:cNvSpPr txBox="1"/>
      </xdr:nvSpPr>
      <xdr:spPr>
        <a:xfrm>
          <a:off x="12094312" y="2728611"/>
          <a:ext cx="1095204" cy="349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8A31B2B4-4B04-4F0F-A288-C7B135249500}"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257689</xdr:colOff>
      <xdr:row>10</xdr:row>
      <xdr:rowOff>188343</xdr:rowOff>
    </xdr:from>
    <xdr:to>
      <xdr:col>8</xdr:col>
      <xdr:colOff>12356</xdr:colOff>
      <xdr:row>11</xdr:row>
      <xdr:rowOff>234937</xdr:rowOff>
    </xdr:to>
    <xdr:sp macro="" textlink="$P$7">
      <xdr:nvSpPr>
        <xdr:cNvPr id="5" name="TextBox 4">
          <a:extLst>
            <a:ext uri="{FF2B5EF4-FFF2-40B4-BE49-F238E27FC236}">
              <a16:creationId xmlns:a16="http://schemas.microsoft.com/office/drawing/2014/main" id="{00000000-0008-0000-0400-000005000000}"/>
            </a:ext>
          </a:extLst>
        </xdr:cNvPr>
        <xdr:cNvSpPr txBox="1"/>
      </xdr:nvSpPr>
      <xdr:spPr>
        <a:xfrm>
          <a:off x="11785131" y="3233420"/>
          <a:ext cx="1401445" cy="351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2FA58B32-4517-40BE-84B2-56CCD5D8B1E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264350</xdr:colOff>
      <xdr:row>12</xdr:row>
      <xdr:rowOff>80192</xdr:rowOff>
    </xdr:from>
    <xdr:to>
      <xdr:col>8</xdr:col>
      <xdr:colOff>19875</xdr:colOff>
      <xdr:row>13</xdr:row>
      <xdr:rowOff>125613</xdr:rowOff>
    </xdr:to>
    <xdr:sp macro="" textlink="$P$8">
      <xdr:nvSpPr>
        <xdr:cNvPr id="6" name="TextBox 5">
          <a:extLst>
            <a:ext uri="{FF2B5EF4-FFF2-40B4-BE49-F238E27FC236}">
              <a16:creationId xmlns:a16="http://schemas.microsoft.com/office/drawing/2014/main" id="{00000000-0008-0000-0400-000006000000}"/>
            </a:ext>
          </a:extLst>
        </xdr:cNvPr>
        <xdr:cNvSpPr txBox="1"/>
      </xdr:nvSpPr>
      <xdr:spPr>
        <a:xfrm>
          <a:off x="11791792" y="3734284"/>
          <a:ext cx="1402303" cy="349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1364439-5BFE-47B5-9796-0A09C2356A7B}"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259365</xdr:colOff>
      <xdr:row>14</xdr:row>
      <xdr:rowOff>4689</xdr:rowOff>
    </xdr:from>
    <xdr:to>
      <xdr:col>8</xdr:col>
      <xdr:colOff>32475</xdr:colOff>
      <xdr:row>15</xdr:row>
      <xdr:rowOff>50842</xdr:rowOff>
    </xdr:to>
    <xdr:sp macro="" textlink="$P$9">
      <xdr:nvSpPr>
        <xdr:cNvPr id="7" name="TextBox 6">
          <a:extLst>
            <a:ext uri="{FF2B5EF4-FFF2-40B4-BE49-F238E27FC236}">
              <a16:creationId xmlns:a16="http://schemas.microsoft.com/office/drawing/2014/main" id="{00000000-0008-0000-0400-000007000000}"/>
            </a:ext>
          </a:extLst>
        </xdr:cNvPr>
        <xdr:cNvSpPr txBox="1"/>
      </xdr:nvSpPr>
      <xdr:spPr>
        <a:xfrm>
          <a:off x="11780805" y="4271889"/>
          <a:ext cx="1419030" cy="3509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AA05201-5F9F-4015-AEAE-8244C7056E5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298093</xdr:colOff>
      <xdr:row>15</xdr:row>
      <xdr:rowOff>179842</xdr:rowOff>
    </xdr:from>
    <xdr:to>
      <xdr:col>8</xdr:col>
      <xdr:colOff>20778</xdr:colOff>
      <xdr:row>16</xdr:row>
      <xdr:rowOff>225263</xdr:rowOff>
    </xdr:to>
    <xdr:sp macro="" textlink="$P$10">
      <xdr:nvSpPr>
        <xdr:cNvPr id="8" name="TextBox 7">
          <a:extLst>
            <a:ext uri="{FF2B5EF4-FFF2-40B4-BE49-F238E27FC236}">
              <a16:creationId xmlns:a16="http://schemas.microsoft.com/office/drawing/2014/main" id="{00000000-0008-0000-0400-000008000000}"/>
            </a:ext>
          </a:extLst>
        </xdr:cNvPr>
        <xdr:cNvSpPr txBox="1"/>
      </xdr:nvSpPr>
      <xdr:spPr>
        <a:xfrm>
          <a:off x="11825535" y="4747457"/>
          <a:ext cx="1369463" cy="349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4F10864-26E7-4583-86D7-DC5BCD8BA5A1}"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252198</xdr:colOff>
      <xdr:row>17</xdr:row>
      <xdr:rowOff>83672</xdr:rowOff>
    </xdr:from>
    <xdr:to>
      <xdr:col>8</xdr:col>
      <xdr:colOff>7723</xdr:colOff>
      <xdr:row>18</xdr:row>
      <xdr:rowOff>129092</xdr:rowOff>
    </xdr:to>
    <xdr:sp macro="" textlink="$P$11">
      <xdr:nvSpPr>
        <xdr:cNvPr id="9" name="TextBox 8">
          <a:extLst>
            <a:ext uri="{FF2B5EF4-FFF2-40B4-BE49-F238E27FC236}">
              <a16:creationId xmlns:a16="http://schemas.microsoft.com/office/drawing/2014/main" id="{00000000-0008-0000-0400-000009000000}"/>
            </a:ext>
          </a:extLst>
        </xdr:cNvPr>
        <xdr:cNvSpPr txBox="1"/>
      </xdr:nvSpPr>
      <xdr:spPr>
        <a:xfrm>
          <a:off x="11773638" y="5265272"/>
          <a:ext cx="1401445" cy="350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2E04906B-9E26-4D26-A8C6-7D225A889BC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4</xdr:col>
      <xdr:colOff>370266</xdr:colOff>
      <xdr:row>32</xdr:row>
      <xdr:rowOff>8113</xdr:rowOff>
    </xdr:from>
    <xdr:to>
      <xdr:col>4</xdr:col>
      <xdr:colOff>1212056</xdr:colOff>
      <xdr:row>33</xdr:row>
      <xdr:rowOff>102395</xdr:rowOff>
    </xdr:to>
    <xdr:sp macro="" textlink="$O$23">
      <xdr:nvSpPr>
        <xdr:cNvPr id="10" name="TextBox 9">
          <a:extLst>
            <a:ext uri="{FF2B5EF4-FFF2-40B4-BE49-F238E27FC236}">
              <a16:creationId xmlns:a16="http://schemas.microsoft.com/office/drawing/2014/main" id="{00000000-0008-0000-0400-00000A000000}"/>
            </a:ext>
          </a:extLst>
        </xdr:cNvPr>
        <xdr:cNvSpPr txBox="1"/>
      </xdr:nvSpPr>
      <xdr:spPr>
        <a:xfrm>
          <a:off x="6961566" y="9761713"/>
          <a:ext cx="841790" cy="399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EC8E80B4-DD53-4D60-9781-D2226118BFC3}"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4</xdr:col>
      <xdr:colOff>302063</xdr:colOff>
      <xdr:row>38</xdr:row>
      <xdr:rowOff>106121</xdr:rowOff>
    </xdr:from>
    <xdr:to>
      <xdr:col>4</xdr:col>
      <xdr:colOff>1333500</xdr:colOff>
      <xdr:row>39</xdr:row>
      <xdr:rowOff>161579</xdr:rowOff>
    </xdr:to>
    <xdr:sp macro="" textlink="$Q$13">
      <xdr:nvSpPr>
        <xdr:cNvPr id="11" name="TextBox 10">
          <a:extLst>
            <a:ext uri="{FF2B5EF4-FFF2-40B4-BE49-F238E27FC236}">
              <a16:creationId xmlns:a16="http://schemas.microsoft.com/office/drawing/2014/main" id="{00000000-0008-0000-0400-00000B000000}"/>
            </a:ext>
          </a:extLst>
        </xdr:cNvPr>
        <xdr:cNvSpPr txBox="1"/>
      </xdr:nvSpPr>
      <xdr:spPr>
        <a:xfrm>
          <a:off x="6893363" y="11688521"/>
          <a:ext cx="1031437" cy="3602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6BD7E3F-97ED-42EA-8601-B82F65C26C41}"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8</xdr:col>
      <xdr:colOff>1547203</xdr:colOff>
      <xdr:row>24</xdr:row>
      <xdr:rowOff>26956</xdr:rowOff>
    </xdr:from>
    <xdr:to>
      <xdr:col>9</xdr:col>
      <xdr:colOff>1310640</xdr:colOff>
      <xdr:row>25</xdr:row>
      <xdr:rowOff>129289</xdr:rowOff>
    </xdr:to>
    <xdr:sp macro="" textlink="$P$5">
      <xdr:nvSpPr>
        <xdr:cNvPr id="12" name="TextBox 11">
          <a:extLst>
            <a:ext uri="{FF2B5EF4-FFF2-40B4-BE49-F238E27FC236}">
              <a16:creationId xmlns:a16="http://schemas.microsoft.com/office/drawing/2014/main" id="{00000000-0008-0000-0400-00000C000000}"/>
            </a:ext>
          </a:extLst>
        </xdr:cNvPr>
        <xdr:cNvSpPr txBox="1"/>
      </xdr:nvSpPr>
      <xdr:spPr>
        <a:xfrm>
          <a:off x="14714563" y="7342156"/>
          <a:ext cx="1409357" cy="407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49DC570A-F658-4DBF-B739-2FC9792060AA}" type="TxLink">
            <a:rPr lang="en-US" sz="1600" b="1" i="0" u="none" strike="noStrike">
              <a:solidFill>
                <a:srgbClr val="000000"/>
              </a:solidFill>
              <a:latin typeface="Arial" pitchFamily="34" charset="0"/>
              <a:cs typeface="Arial" pitchFamily="34" charset="0"/>
            </a:rPr>
            <a:pPr algn="l"/>
            <a:t> -- </a:t>
          </a:fld>
          <a:endParaRPr lang="en-US" sz="1600" b="1">
            <a:latin typeface="Arial" pitchFamily="34" charset="0"/>
            <a:cs typeface="Arial" pitchFamily="34" charset="0"/>
          </a:endParaRPr>
        </a:p>
      </xdr:txBody>
    </xdr:sp>
    <xdr:clientData/>
  </xdr:twoCellAnchor>
  <xdr:twoCellAnchor>
    <xdr:from>
      <xdr:col>4</xdr:col>
      <xdr:colOff>421298</xdr:colOff>
      <xdr:row>43</xdr:row>
      <xdr:rowOff>2930</xdr:rowOff>
    </xdr:from>
    <xdr:to>
      <xdr:col>8</xdr:col>
      <xdr:colOff>992798</xdr:colOff>
      <xdr:row>46</xdr:row>
      <xdr:rowOff>174381</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6974498" y="13109330"/>
          <a:ext cx="7124700" cy="100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800" b="1">
              <a:latin typeface="Arial" pitchFamily="34" charset="0"/>
              <a:cs typeface="Arial" pitchFamily="34" charset="0"/>
            </a:rPr>
            <a:t>DO NOT USE  FOR CONSTRUCTION OR FABRICATION</a:t>
          </a:r>
        </a:p>
      </xdr:txBody>
    </xdr:sp>
    <xdr:clientData/>
  </xdr:twoCellAnchor>
  <xdr:twoCellAnchor>
    <xdr:from>
      <xdr:col>8</xdr:col>
      <xdr:colOff>1593375</xdr:colOff>
      <xdr:row>2</xdr:row>
      <xdr:rowOff>179354</xdr:rowOff>
    </xdr:from>
    <xdr:to>
      <xdr:col>10</xdr:col>
      <xdr:colOff>983775</xdr:colOff>
      <xdr:row>5</xdr:row>
      <xdr:rowOff>236504</xdr:rowOff>
    </xdr:to>
    <xdr:sp macro="" textlink="$N$15">
      <xdr:nvSpPr>
        <xdr:cNvPr id="14" name="TextBox 13">
          <a:extLst>
            <a:ext uri="{FF2B5EF4-FFF2-40B4-BE49-F238E27FC236}">
              <a16:creationId xmlns:a16="http://schemas.microsoft.com/office/drawing/2014/main" id="{00000000-0008-0000-0400-00000E000000}"/>
            </a:ext>
          </a:extLst>
        </xdr:cNvPr>
        <xdr:cNvSpPr txBox="1"/>
      </xdr:nvSpPr>
      <xdr:spPr>
        <a:xfrm>
          <a:off x="14760735" y="788954"/>
          <a:ext cx="268224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3BD7FF95-CA8B-4E6A-9B5B-B20CD2A3D253}"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8</xdr:col>
      <xdr:colOff>1621752</xdr:colOff>
      <xdr:row>5</xdr:row>
      <xdr:rowOff>219017</xdr:rowOff>
    </xdr:from>
    <xdr:to>
      <xdr:col>10</xdr:col>
      <xdr:colOff>1135986</xdr:colOff>
      <xdr:row>10</xdr:row>
      <xdr:rowOff>18993</xdr:rowOff>
    </xdr:to>
    <xdr:sp macro="" textlink="$N$16">
      <xdr:nvSpPr>
        <xdr:cNvPr id="15" name="TextBox 14">
          <a:extLst>
            <a:ext uri="{FF2B5EF4-FFF2-40B4-BE49-F238E27FC236}">
              <a16:creationId xmlns:a16="http://schemas.microsoft.com/office/drawing/2014/main" id="{00000000-0008-0000-0400-00000F000000}"/>
            </a:ext>
          </a:extLst>
        </xdr:cNvPr>
        <xdr:cNvSpPr txBox="1"/>
      </xdr:nvSpPr>
      <xdr:spPr>
        <a:xfrm>
          <a:off x="14789112" y="1743017"/>
          <a:ext cx="2806074"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07357A09-1A5A-465D-A0BD-5AC17CE66052}" type="TxLink">
            <a:rPr lang="en-US" sz="1200" b="1" i="0" u="none" strike="noStrike">
              <a:solidFill>
                <a:srgbClr val="000000"/>
              </a:solidFill>
              <a:latin typeface="Arial" pitchFamily="34" charset="0"/>
              <a:cs typeface="Arial" pitchFamily="34" charset="0"/>
            </a:rPr>
            <a:pPr/>
            <a:t>2.  REFER TO SUBMITTAL OR FABRICATION DRAWINGS FOR FINAL RIM AND INVERT ELEVATIONS.  NOTE: INLET INVERT IS ONE PIPE DIAMETER LOWER THAN THE OUTLET INVERT. </a:t>
          </a:fld>
          <a:endParaRPr lang="en-US" sz="1200" b="1">
            <a:latin typeface="Arial" pitchFamily="34" charset="0"/>
            <a:cs typeface="Arial" pitchFamily="34" charset="0"/>
          </a:endParaRPr>
        </a:p>
      </xdr:txBody>
    </xdr:sp>
    <xdr:clientData/>
  </xdr:twoCellAnchor>
  <xdr:twoCellAnchor>
    <xdr:from>
      <xdr:col>8</xdr:col>
      <xdr:colOff>1642414</xdr:colOff>
      <xdr:row>10</xdr:row>
      <xdr:rowOff>6483</xdr:rowOff>
    </xdr:from>
    <xdr:to>
      <xdr:col>10</xdr:col>
      <xdr:colOff>1035998</xdr:colOff>
      <xdr:row>12</xdr:row>
      <xdr:rowOff>236599</xdr:rowOff>
    </xdr:to>
    <xdr:sp macro="" textlink="$N$17">
      <xdr:nvSpPr>
        <xdr:cNvPr id="16" name="TextBox 15">
          <a:extLst>
            <a:ext uri="{FF2B5EF4-FFF2-40B4-BE49-F238E27FC236}">
              <a16:creationId xmlns:a16="http://schemas.microsoft.com/office/drawing/2014/main" id="{00000000-0008-0000-0400-000010000000}"/>
            </a:ext>
          </a:extLst>
        </xdr:cNvPr>
        <xdr:cNvSpPr txBox="1"/>
      </xdr:nvSpPr>
      <xdr:spPr>
        <a:xfrm>
          <a:off x="14809774" y="3054483"/>
          <a:ext cx="2685424" cy="839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3E07EC8-B4B4-4C3B-A54F-1B8220656B64}" type="TxLink">
            <a:rPr lang="en-US" sz="1200" b="1" i="0" u="none" strike="noStrike">
              <a:solidFill>
                <a:srgbClr val="000000"/>
              </a:solidFill>
              <a:latin typeface="Arial" pitchFamily="34" charset="0"/>
              <a:cs typeface="Arial"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9</xdr:col>
      <xdr:colOff>123093</xdr:colOff>
      <xdr:row>20</xdr:row>
      <xdr:rowOff>118453</xdr:rowOff>
    </xdr:from>
    <xdr:to>
      <xdr:col>9</xdr:col>
      <xdr:colOff>1203863</xdr:colOff>
      <xdr:row>21</xdr:row>
      <xdr:rowOff>213702</xdr:rowOff>
    </xdr:to>
    <xdr:sp macro="" textlink="'2-Sizing'!$K$7:$K$8">
      <xdr:nvSpPr>
        <xdr:cNvPr id="17" name="TextBox 16">
          <a:extLst>
            <a:ext uri="{FF2B5EF4-FFF2-40B4-BE49-F238E27FC236}">
              <a16:creationId xmlns:a16="http://schemas.microsoft.com/office/drawing/2014/main" id="{00000000-0008-0000-0400-000011000000}"/>
            </a:ext>
          </a:extLst>
        </xdr:cNvPr>
        <xdr:cNvSpPr txBox="1"/>
      </xdr:nvSpPr>
      <xdr:spPr>
        <a:xfrm>
          <a:off x="14936373" y="6214453"/>
          <a:ext cx="108077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8C22F295-7055-4835-8732-F77C5E2413BD}" type="TxLink">
            <a:rPr lang="en-US" sz="1400" b="1" i="0" u="none" strike="noStrike">
              <a:solidFill>
                <a:schemeClr val="tx1"/>
              </a:solidFill>
              <a:latin typeface="Arialri"/>
              <a:cs typeface="Arial" pitchFamily="34" charset="0"/>
            </a:rPr>
            <a:pPr/>
            <a:t>8/12/2012</a:t>
          </a:fld>
          <a:endParaRPr lang="en-US" sz="1400" b="1">
            <a:solidFill>
              <a:schemeClr val="tx1"/>
            </a:solidFill>
            <a:latin typeface="Arial" pitchFamily="34" charset="0"/>
            <a:cs typeface="Arial" pitchFamily="34" charset="0"/>
          </a:endParaRPr>
        </a:p>
      </xdr:txBody>
    </xdr:sp>
    <xdr:clientData/>
  </xdr:twoCellAnchor>
  <xdr:twoCellAnchor>
    <xdr:from>
      <xdr:col>8</xdr:col>
      <xdr:colOff>1586865</xdr:colOff>
      <xdr:row>29</xdr:row>
      <xdr:rowOff>191534</xdr:rowOff>
    </xdr:from>
    <xdr:to>
      <xdr:col>10</xdr:col>
      <xdr:colOff>952822</xdr:colOff>
      <xdr:row>30</xdr:row>
      <xdr:rowOff>176879</xdr:rowOff>
    </xdr:to>
    <xdr:sp macro="" textlink="'2-Sizing'!$D$11:$E$11">
      <xdr:nvSpPr>
        <xdr:cNvPr id="18" name="TextBox 17">
          <a:extLst>
            <a:ext uri="{FF2B5EF4-FFF2-40B4-BE49-F238E27FC236}">
              <a16:creationId xmlns:a16="http://schemas.microsoft.com/office/drawing/2014/main" id="{00000000-0008-0000-0400-000012000000}"/>
            </a:ext>
          </a:extLst>
        </xdr:cNvPr>
        <xdr:cNvSpPr txBox="1"/>
      </xdr:nvSpPr>
      <xdr:spPr>
        <a:xfrm>
          <a:off x="14754225" y="9030734"/>
          <a:ext cx="2657797" cy="29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23811D6A-9D71-41B4-BF9D-54DE273BC2E5}"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8</xdr:col>
      <xdr:colOff>1580127</xdr:colOff>
      <xdr:row>32</xdr:row>
      <xdr:rowOff>66658</xdr:rowOff>
    </xdr:from>
    <xdr:to>
      <xdr:col>10</xdr:col>
      <xdr:colOff>946084</xdr:colOff>
      <xdr:row>33</xdr:row>
      <xdr:rowOff>52003</xdr:rowOff>
    </xdr:to>
    <xdr:sp macro="" textlink="'2-Sizing'!D12:E12">
      <xdr:nvSpPr>
        <xdr:cNvPr id="19" name="TextBox 18">
          <a:extLst>
            <a:ext uri="{FF2B5EF4-FFF2-40B4-BE49-F238E27FC236}">
              <a16:creationId xmlns:a16="http://schemas.microsoft.com/office/drawing/2014/main" id="{00000000-0008-0000-0400-000013000000}"/>
            </a:ext>
          </a:extLst>
        </xdr:cNvPr>
        <xdr:cNvSpPr txBox="1"/>
      </xdr:nvSpPr>
      <xdr:spPr>
        <a:xfrm>
          <a:off x="14747487" y="9820258"/>
          <a:ext cx="2657797" cy="29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07006F8A-6D9A-44F3-A106-3A5085FFC37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3</xdr:col>
      <xdr:colOff>452541</xdr:colOff>
      <xdr:row>30</xdr:row>
      <xdr:rowOff>95618</xdr:rowOff>
    </xdr:from>
    <xdr:to>
      <xdr:col>4</xdr:col>
      <xdr:colOff>647700</xdr:colOff>
      <xdr:row>31</xdr:row>
      <xdr:rowOff>117683</xdr:rowOff>
    </xdr:to>
    <xdr:sp macro="" textlink="$R$7">
      <xdr:nvSpPr>
        <xdr:cNvPr id="20" name="TextBox 19">
          <a:extLst>
            <a:ext uri="{FF2B5EF4-FFF2-40B4-BE49-F238E27FC236}">
              <a16:creationId xmlns:a16="http://schemas.microsoft.com/office/drawing/2014/main" id="{00000000-0008-0000-0400-000014000000}"/>
            </a:ext>
          </a:extLst>
        </xdr:cNvPr>
        <xdr:cNvSpPr txBox="1"/>
      </xdr:nvSpPr>
      <xdr:spPr>
        <a:xfrm>
          <a:off x="5396016" y="9239618"/>
          <a:ext cx="1842984" cy="326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47B7F98A-4167-4B6B-B8EA-0453AC0F45C4}" type="TxLink">
            <a:rPr lang="en-US" sz="1400" b="0" i="0" u="none" strike="noStrike">
              <a:solidFill>
                <a:srgbClr val="000000"/>
              </a:solidFill>
              <a:latin typeface="Arial" pitchFamily="34" charset="0"/>
              <a:cs typeface="Arial" pitchFamily="34" charset="0"/>
            </a:rPr>
            <a:pPr algn="l"/>
            <a:t> --  SD OUTLET</a:t>
          </a:fld>
          <a:endParaRPr lang="en-US" sz="1400" b="0">
            <a:latin typeface="Arial" pitchFamily="34" charset="0"/>
            <a:cs typeface="Arial" pitchFamily="34" charset="0"/>
          </a:endParaRPr>
        </a:p>
      </xdr:txBody>
    </xdr:sp>
    <xdr:clientData/>
  </xdr:twoCellAnchor>
  <xdr:twoCellAnchor>
    <xdr:from>
      <xdr:col>3</xdr:col>
      <xdr:colOff>543409</xdr:colOff>
      <xdr:row>38</xdr:row>
      <xdr:rowOff>164497</xdr:rowOff>
    </xdr:from>
    <xdr:to>
      <xdr:col>4</xdr:col>
      <xdr:colOff>327307</xdr:colOff>
      <xdr:row>39</xdr:row>
      <xdr:rowOff>111445</xdr:rowOff>
    </xdr:to>
    <xdr:sp macro="" textlink="$R$10">
      <xdr:nvSpPr>
        <xdr:cNvPr id="21" name="TextBox 20">
          <a:extLst>
            <a:ext uri="{FF2B5EF4-FFF2-40B4-BE49-F238E27FC236}">
              <a16:creationId xmlns:a16="http://schemas.microsoft.com/office/drawing/2014/main" id="{00000000-0008-0000-0400-000015000000}"/>
            </a:ext>
          </a:extLst>
        </xdr:cNvPr>
        <xdr:cNvSpPr txBox="1"/>
      </xdr:nvSpPr>
      <xdr:spPr>
        <a:xfrm>
          <a:off x="5486112" y="11763667"/>
          <a:ext cx="1431465" cy="252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5222A775-A504-4C38-8559-75521737239F}" type="TxLink">
            <a:rPr lang="en-US" sz="1400" b="0" i="0" u="none" strike="noStrike">
              <a:solidFill>
                <a:srgbClr val="000000"/>
              </a:solidFill>
              <a:latin typeface="Arial" pitchFamily="34" charset="0"/>
              <a:cs typeface="Arial" pitchFamily="34" charset="0"/>
            </a:rPr>
            <a:pPr algn="l"/>
            <a:t>INLET PIPE</a:t>
          </a:fld>
          <a:endParaRPr lang="en-US" sz="1400" b="0">
            <a:latin typeface="Arial" pitchFamily="34" charset="0"/>
            <a:cs typeface="Arial" pitchFamily="34" charset="0"/>
          </a:endParaRPr>
        </a:p>
      </xdr:txBody>
    </xdr:sp>
    <xdr:clientData/>
  </xdr:twoCellAnchor>
  <xdr:twoCellAnchor>
    <xdr:from>
      <xdr:col>1</xdr:col>
      <xdr:colOff>595871</xdr:colOff>
      <xdr:row>28</xdr:row>
      <xdr:rowOff>241933</xdr:rowOff>
    </xdr:from>
    <xdr:to>
      <xdr:col>2</xdr:col>
      <xdr:colOff>105112</xdr:colOff>
      <xdr:row>29</xdr:row>
      <xdr:rowOff>256420</xdr:rowOff>
    </xdr:to>
    <xdr:sp macro="" textlink="$O$19">
      <xdr:nvSpPr>
        <xdr:cNvPr id="22" name="TextBox 21">
          <a:extLst>
            <a:ext uri="{FF2B5EF4-FFF2-40B4-BE49-F238E27FC236}">
              <a16:creationId xmlns:a16="http://schemas.microsoft.com/office/drawing/2014/main" id="{00000000-0008-0000-0400-000016000000}"/>
            </a:ext>
          </a:extLst>
        </xdr:cNvPr>
        <xdr:cNvSpPr txBox="1"/>
      </xdr:nvSpPr>
      <xdr:spPr>
        <a:xfrm>
          <a:off x="2244429" y="8755818"/>
          <a:ext cx="1157798" cy="31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53A36BA-D810-4861-8D76-80DF189A8E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711003</xdr:colOff>
      <xdr:row>34</xdr:row>
      <xdr:rowOff>179498</xdr:rowOff>
    </xdr:from>
    <xdr:to>
      <xdr:col>5</xdr:col>
      <xdr:colOff>21296</xdr:colOff>
      <xdr:row>35</xdr:row>
      <xdr:rowOff>231622</xdr:rowOff>
    </xdr:to>
    <xdr:sp macro="" textlink="$O$20">
      <xdr:nvSpPr>
        <xdr:cNvPr id="23" name="TextBox 22">
          <a:extLst>
            <a:ext uri="{FF2B5EF4-FFF2-40B4-BE49-F238E27FC236}">
              <a16:creationId xmlns:a16="http://schemas.microsoft.com/office/drawing/2014/main" id="{00000000-0008-0000-0400-000017000000}"/>
            </a:ext>
          </a:extLst>
        </xdr:cNvPr>
        <xdr:cNvSpPr txBox="1"/>
      </xdr:nvSpPr>
      <xdr:spPr>
        <a:xfrm>
          <a:off x="7303237" y="10503871"/>
          <a:ext cx="958352" cy="35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6F7E01AE-B5E2-4D34-9E01-4E601637FAAE}"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1</xdr:col>
      <xdr:colOff>230375</xdr:colOff>
      <xdr:row>40</xdr:row>
      <xdr:rowOff>269012</xdr:rowOff>
    </xdr:from>
    <xdr:to>
      <xdr:col>1</xdr:col>
      <xdr:colOff>1612696</xdr:colOff>
      <xdr:row>41</xdr:row>
      <xdr:rowOff>300941</xdr:rowOff>
    </xdr:to>
    <xdr:sp macro="" textlink="$O$22">
      <xdr:nvSpPr>
        <xdr:cNvPr id="24" name="TextBox 23">
          <a:extLst>
            <a:ext uri="{FF2B5EF4-FFF2-40B4-BE49-F238E27FC236}">
              <a16:creationId xmlns:a16="http://schemas.microsoft.com/office/drawing/2014/main" id="{00000000-0008-0000-0400-000018000000}"/>
            </a:ext>
          </a:extLst>
        </xdr:cNvPr>
        <xdr:cNvSpPr txBox="1"/>
      </xdr:nvSpPr>
      <xdr:spPr>
        <a:xfrm>
          <a:off x="1876295" y="12461012"/>
          <a:ext cx="1382321" cy="336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8D7F15B8-1E79-4BFE-9BEC-58A6FEE4A791}"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3</xdr:col>
      <xdr:colOff>1532223</xdr:colOff>
      <xdr:row>40</xdr:row>
      <xdr:rowOff>73452</xdr:rowOff>
    </xdr:from>
    <xdr:to>
      <xdr:col>4</xdr:col>
      <xdr:colOff>942770</xdr:colOff>
      <xdr:row>41</xdr:row>
      <xdr:rowOff>87939</xdr:rowOff>
    </xdr:to>
    <xdr:sp macro="" textlink="$O$21">
      <xdr:nvSpPr>
        <xdr:cNvPr id="25" name="TextBox 24">
          <a:extLst>
            <a:ext uri="{FF2B5EF4-FFF2-40B4-BE49-F238E27FC236}">
              <a16:creationId xmlns:a16="http://schemas.microsoft.com/office/drawing/2014/main" id="{00000000-0008-0000-0400-000019000000}"/>
            </a:ext>
          </a:extLst>
        </xdr:cNvPr>
        <xdr:cNvSpPr txBox="1"/>
      </xdr:nvSpPr>
      <xdr:spPr>
        <a:xfrm>
          <a:off x="6469983" y="12265452"/>
          <a:ext cx="1056467"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7F60931-8638-4700-9838-578C6BD614BD}"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2</xdr:col>
      <xdr:colOff>78984</xdr:colOff>
      <xdr:row>42</xdr:row>
      <xdr:rowOff>274024</xdr:rowOff>
    </xdr:from>
    <xdr:to>
      <xdr:col>2</xdr:col>
      <xdr:colOff>959781</xdr:colOff>
      <xdr:row>43</xdr:row>
      <xdr:rowOff>288511</xdr:rowOff>
    </xdr:to>
    <xdr:sp macro="" textlink="$P$5">
      <xdr:nvSpPr>
        <xdr:cNvPr id="26" name="TextBox 25">
          <a:extLst>
            <a:ext uri="{FF2B5EF4-FFF2-40B4-BE49-F238E27FC236}">
              <a16:creationId xmlns:a16="http://schemas.microsoft.com/office/drawing/2014/main" id="{00000000-0008-0000-0400-00001A000000}"/>
            </a:ext>
          </a:extLst>
        </xdr:cNvPr>
        <xdr:cNvSpPr txBox="1"/>
      </xdr:nvSpPr>
      <xdr:spPr>
        <a:xfrm>
          <a:off x="3370824" y="13075624"/>
          <a:ext cx="880797" cy="319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5994AE3-3293-469A-B87B-7A9B20DE9CF8}" type="TxLink">
            <a:rPr lang="en-US" sz="1400" b="0" i="0" u="none" strike="noStrike">
              <a:solidFill>
                <a:srgbClr val="000000"/>
              </a:solidFill>
              <a:latin typeface="Arial" pitchFamily="34" charset="0"/>
              <a:cs typeface="Arial" pitchFamily="34" charset="0"/>
            </a:rPr>
            <a:pPr algn="ctr"/>
            <a:t> -- </a:t>
          </a:fld>
          <a:endParaRPr lang="en-US" sz="1400" b="0">
            <a:latin typeface="Arial" pitchFamily="34" charset="0"/>
            <a:cs typeface="Arial" pitchFamily="34" charset="0"/>
          </a:endParaRPr>
        </a:p>
      </xdr:txBody>
    </xdr:sp>
    <xdr:clientData/>
  </xdr:twoCellAnchor>
  <xdr:twoCellAnchor>
    <xdr:from>
      <xdr:col>0</xdr:col>
      <xdr:colOff>351211</xdr:colOff>
      <xdr:row>4</xdr:row>
      <xdr:rowOff>134583</xdr:rowOff>
    </xdr:from>
    <xdr:to>
      <xdr:col>1</xdr:col>
      <xdr:colOff>73513</xdr:colOff>
      <xdr:row>5</xdr:row>
      <xdr:rowOff>149071</xdr:rowOff>
    </xdr:to>
    <xdr:sp macro="" textlink="$P$5">
      <xdr:nvSpPr>
        <xdr:cNvPr id="27" name="TextBox 26">
          <a:extLst>
            <a:ext uri="{FF2B5EF4-FFF2-40B4-BE49-F238E27FC236}">
              <a16:creationId xmlns:a16="http://schemas.microsoft.com/office/drawing/2014/main" id="{00000000-0008-0000-0400-00001B000000}"/>
            </a:ext>
          </a:extLst>
        </xdr:cNvPr>
        <xdr:cNvSpPr txBox="1"/>
      </xdr:nvSpPr>
      <xdr:spPr>
        <a:xfrm>
          <a:off x="351211" y="1355737"/>
          <a:ext cx="1370860" cy="319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fld id="{78072E60-B7A6-4293-A090-F33329952533}" type="TxLink">
            <a:rPr lang="en-US" sz="1400" b="0" i="0" u="none" strike="noStrike">
              <a:solidFill>
                <a:srgbClr val="000000"/>
              </a:solidFill>
              <a:latin typeface="Arial" pitchFamily="34" charset="0"/>
              <a:cs typeface="Arial" pitchFamily="34" charset="0"/>
            </a:rPr>
            <a:pPr algn="r"/>
            <a:t> -- </a:t>
          </a:fld>
          <a:endParaRPr lang="en-US" sz="1400" b="0">
            <a:latin typeface="Arial" pitchFamily="34" charset="0"/>
            <a:cs typeface="Arial" pitchFamily="34" charset="0"/>
          </a:endParaRPr>
        </a:p>
      </xdr:txBody>
    </xdr:sp>
    <xdr:clientData/>
  </xdr:twoCellAnchor>
  <xdr:twoCellAnchor>
    <xdr:from>
      <xdr:col>3</xdr:col>
      <xdr:colOff>300931</xdr:colOff>
      <xdr:row>18</xdr:row>
      <xdr:rowOff>34879</xdr:rowOff>
    </xdr:from>
    <xdr:to>
      <xdr:col>4</xdr:col>
      <xdr:colOff>933449</xdr:colOff>
      <xdr:row>18</xdr:row>
      <xdr:rowOff>286627</xdr:rowOff>
    </xdr:to>
    <xdr:sp macro="" textlink="$R$9">
      <xdr:nvSpPr>
        <xdr:cNvPr id="28" name="TextBox 27">
          <a:extLst>
            <a:ext uri="{FF2B5EF4-FFF2-40B4-BE49-F238E27FC236}">
              <a16:creationId xmlns:a16="http://schemas.microsoft.com/office/drawing/2014/main" id="{00000000-0008-0000-0400-00001C000000}"/>
            </a:ext>
          </a:extLst>
        </xdr:cNvPr>
        <xdr:cNvSpPr txBox="1"/>
      </xdr:nvSpPr>
      <xdr:spPr>
        <a:xfrm>
          <a:off x="5244406" y="5521279"/>
          <a:ext cx="2280343" cy="2517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62D66A5-C898-453C-ABD3-4ADA8C43D6D5}" type="TxLink">
            <a:rPr lang="en-US" sz="1400" b="0" i="0" u="none" strike="noStrike">
              <a:solidFill>
                <a:srgbClr val="000000"/>
              </a:solidFill>
              <a:latin typeface="Arial" pitchFamily="34" charset="0"/>
              <a:cs typeface="Arial" pitchFamily="34" charset="0"/>
            </a:rPr>
            <a:pPr algn="l"/>
            <a:t>MAX.  --  STORMDRAIN</a:t>
          </a:fld>
          <a:endParaRPr lang="en-US" sz="1400" b="0">
            <a:latin typeface="Arial" pitchFamily="34" charset="0"/>
            <a:cs typeface="Arial" pitchFamily="34" charset="0"/>
          </a:endParaRPr>
        </a:p>
      </xdr:txBody>
    </xdr:sp>
    <xdr:clientData/>
  </xdr:twoCellAnchor>
  <xdr:twoCellAnchor>
    <xdr:from>
      <xdr:col>3</xdr:col>
      <xdr:colOff>792241</xdr:colOff>
      <xdr:row>7</xdr:row>
      <xdr:rowOff>190765</xdr:rowOff>
    </xdr:from>
    <xdr:to>
      <xdr:col>4</xdr:col>
      <xdr:colOff>1085849</xdr:colOff>
      <xdr:row>8</xdr:row>
      <xdr:rowOff>130944</xdr:rowOff>
    </xdr:to>
    <xdr:sp macro="" textlink="$R$6">
      <xdr:nvSpPr>
        <xdr:cNvPr id="29" name="TextBox 28">
          <a:extLst>
            <a:ext uri="{FF2B5EF4-FFF2-40B4-BE49-F238E27FC236}">
              <a16:creationId xmlns:a16="http://schemas.microsoft.com/office/drawing/2014/main" id="{00000000-0008-0000-0400-00001D000000}"/>
            </a:ext>
          </a:extLst>
        </xdr:cNvPr>
        <xdr:cNvSpPr txBox="1"/>
      </xdr:nvSpPr>
      <xdr:spPr>
        <a:xfrm>
          <a:off x="5735716" y="2324365"/>
          <a:ext cx="1941433" cy="2449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A02B3AFD-2D6B-4FDF-A18C-2EAA3E688FE2}" type="TxLink">
            <a:rPr lang="en-US" sz="1400" b="0" i="0" u="none" strike="noStrike">
              <a:solidFill>
                <a:srgbClr val="000000"/>
              </a:solidFill>
              <a:latin typeface="Arial" pitchFamily="34" charset="0"/>
              <a:cs typeface="Arial" pitchFamily="34" charset="0"/>
            </a:rPr>
            <a:pPr algn="l"/>
            <a:t> --  STORMDRAIN</a:t>
          </a:fld>
          <a:endParaRPr lang="en-US" sz="1400" b="0">
            <a:latin typeface="Arial" pitchFamily="34" charset="0"/>
            <a:cs typeface="Arial" pitchFamily="34" charset="0"/>
          </a:endParaRPr>
        </a:p>
      </xdr:txBody>
    </xdr:sp>
    <xdr:clientData/>
  </xdr:twoCellAnchor>
  <xdr:twoCellAnchor>
    <xdr:from>
      <xdr:col>3</xdr:col>
      <xdr:colOff>802436</xdr:colOff>
      <xdr:row>8</xdr:row>
      <xdr:rowOff>109482</xdr:rowOff>
    </xdr:from>
    <xdr:to>
      <xdr:col>4</xdr:col>
      <xdr:colOff>1510861</xdr:colOff>
      <xdr:row>9</xdr:row>
      <xdr:rowOff>62507</xdr:rowOff>
    </xdr:to>
    <xdr:sp macro="" textlink="$U$6">
      <xdr:nvSpPr>
        <xdr:cNvPr id="33" name="TextBox 32">
          <a:extLst>
            <a:ext uri="{FF2B5EF4-FFF2-40B4-BE49-F238E27FC236}">
              <a16:creationId xmlns:a16="http://schemas.microsoft.com/office/drawing/2014/main" id="{00000000-0008-0000-0400-000021000000}"/>
            </a:ext>
          </a:extLst>
        </xdr:cNvPr>
        <xdr:cNvSpPr txBox="1"/>
      </xdr:nvSpPr>
      <xdr:spPr>
        <a:xfrm>
          <a:off x="5751057" y="2561896"/>
          <a:ext cx="2357965" cy="2595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F7EC23F8-8678-4EC0-9F8D-4C0EAECDAFA1}" type="TxLink">
            <a:rPr lang="en-US" sz="1400" b="0" i="0" u="none" strike="noStrike">
              <a:solidFill>
                <a:srgbClr val="000000"/>
              </a:solidFill>
              <a:latin typeface="Arial" pitchFamily="34" charset="0"/>
              <a:cs typeface="Arial" pitchFamily="34" charset="0"/>
            </a:rPr>
            <a:pPr algn="l"/>
            <a:t>OUTLET PIPE</a:t>
          </a:fld>
          <a:endParaRPr lang="en-US" sz="1400" b="0">
            <a:latin typeface="Arial" pitchFamily="34" charset="0"/>
            <a:cs typeface="Arial" pitchFamily="34" charset="0"/>
          </a:endParaRPr>
        </a:p>
      </xdr:txBody>
    </xdr:sp>
    <xdr:clientData/>
  </xdr:twoCellAnchor>
  <xdr:twoCellAnchor>
    <xdr:from>
      <xdr:col>3</xdr:col>
      <xdr:colOff>303108</xdr:colOff>
      <xdr:row>18</xdr:row>
      <xdr:rowOff>285089</xdr:rowOff>
    </xdr:from>
    <xdr:to>
      <xdr:col>4</xdr:col>
      <xdr:colOff>1074559</xdr:colOff>
      <xdr:row>19</xdr:row>
      <xdr:rowOff>238114</xdr:rowOff>
    </xdr:to>
    <xdr:sp macro="" textlink="$R$10">
      <xdr:nvSpPr>
        <xdr:cNvPr id="34" name="TextBox 33">
          <a:extLst>
            <a:ext uri="{FF2B5EF4-FFF2-40B4-BE49-F238E27FC236}">
              <a16:creationId xmlns:a16="http://schemas.microsoft.com/office/drawing/2014/main" id="{00000000-0008-0000-0400-000022000000}"/>
            </a:ext>
          </a:extLst>
        </xdr:cNvPr>
        <xdr:cNvSpPr txBox="1"/>
      </xdr:nvSpPr>
      <xdr:spPr>
        <a:xfrm>
          <a:off x="5245811" y="5779433"/>
          <a:ext cx="2419018" cy="258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ADEF1BBA-1899-4D4C-AAFA-14A3D6D6BFBE}" type="TxLink">
            <a:rPr lang="en-US" sz="1400" b="0" i="0" u="none" strike="noStrike">
              <a:solidFill>
                <a:srgbClr val="000000"/>
              </a:solidFill>
              <a:latin typeface="Arial" pitchFamily="34" charset="0"/>
              <a:cs typeface="Arial" pitchFamily="34" charset="0"/>
            </a:rPr>
            <a:pPr algn="l"/>
            <a:t>INLET PIPE</a:t>
          </a:fld>
          <a:endParaRPr lang="en-US" sz="1400" b="0">
            <a:latin typeface="Arial" pitchFamily="34" charset="0"/>
            <a:cs typeface="Arial" pitchFamily="34" charset="0"/>
          </a:endParaRPr>
        </a:p>
      </xdr:txBody>
    </xdr:sp>
    <xdr:clientData/>
  </xdr:twoCellAnchor>
  <xdr:twoCellAnchor>
    <xdr:from>
      <xdr:col>3</xdr:col>
      <xdr:colOff>544937</xdr:colOff>
      <xdr:row>37</xdr:row>
      <xdr:rowOff>226090</xdr:rowOff>
    </xdr:from>
    <xdr:to>
      <xdr:col>4</xdr:col>
      <xdr:colOff>176527</xdr:colOff>
      <xdr:row>38</xdr:row>
      <xdr:rowOff>173038</xdr:rowOff>
    </xdr:to>
    <xdr:sp macro="" textlink="$R$8">
      <xdr:nvSpPr>
        <xdr:cNvPr id="35" name="TextBox 34">
          <a:extLst>
            <a:ext uri="{FF2B5EF4-FFF2-40B4-BE49-F238E27FC236}">
              <a16:creationId xmlns:a16="http://schemas.microsoft.com/office/drawing/2014/main" id="{00000000-0008-0000-0400-000023000000}"/>
            </a:ext>
          </a:extLst>
        </xdr:cNvPr>
        <xdr:cNvSpPr txBox="1"/>
      </xdr:nvSpPr>
      <xdr:spPr>
        <a:xfrm>
          <a:off x="5487640" y="11520019"/>
          <a:ext cx="1279157" cy="252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DCC53EB-3CD4-4005-BE21-137B9D608600}" type="TxLink">
            <a:rPr lang="en-US" sz="1400" b="0" i="0" u="none" strike="noStrike">
              <a:solidFill>
                <a:srgbClr val="000000"/>
              </a:solidFill>
              <a:latin typeface="Arial" pitchFamily="34" charset="0"/>
              <a:cs typeface="Arial" pitchFamily="34" charset="0"/>
            </a:rPr>
            <a:pPr algn="l"/>
            <a:t>MAX.  --  SD</a:t>
          </a:fld>
          <a:endParaRPr lang="en-US" sz="1400" b="0">
            <a:latin typeface="Arial" pitchFamily="34" charset="0"/>
            <a:cs typeface="Arial" pitchFamily="34" charset="0"/>
          </a:endParaRPr>
        </a:p>
      </xdr:txBody>
    </xdr:sp>
    <xdr:clientData/>
  </xdr:twoCellAnchor>
  <xdr:twoCellAnchor>
    <xdr:from>
      <xdr:col>3</xdr:col>
      <xdr:colOff>419100</xdr:colOff>
      <xdr:row>32</xdr:row>
      <xdr:rowOff>38100</xdr:rowOff>
    </xdr:from>
    <xdr:to>
      <xdr:col>3</xdr:col>
      <xdr:colOff>1619250</xdr:colOff>
      <xdr:row>33</xdr:row>
      <xdr:rowOff>0</xdr:rowOff>
    </xdr:to>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5362575" y="9791700"/>
          <a:ext cx="1200150"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3</xdr:col>
      <xdr:colOff>1423559</xdr:colOff>
      <xdr:row>34</xdr:row>
      <xdr:rowOff>217336</xdr:rowOff>
    </xdr:from>
    <xdr:to>
      <xdr:col>4</xdr:col>
      <xdr:colOff>785384</xdr:colOff>
      <xdr:row>35</xdr:row>
      <xdr:rowOff>188761</xdr:rowOff>
    </xdr:to>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6367735" y="10541709"/>
          <a:ext cx="1009883" cy="275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l"/>
          <a:r>
            <a:rPr lang="en-US" sz="1400" b="0" i="0" u="none" strike="noStrike">
              <a:solidFill>
                <a:srgbClr val="000000"/>
              </a:solidFill>
              <a:latin typeface="Arial" pitchFamily="34" charset="0"/>
              <a:ea typeface="+mn-ea"/>
              <a:cs typeface="Arial" pitchFamily="34" charset="0"/>
            </a:rPr>
            <a:t>INV  EL.=</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1</xdr:row>
          <xdr:rowOff>180975</xdr:rowOff>
        </xdr:from>
        <xdr:to>
          <xdr:col>9</xdr:col>
          <xdr:colOff>304800</xdr:colOff>
          <xdr:row>44</xdr:row>
          <xdr:rowOff>114300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419100</xdr:colOff>
          <xdr:row>2</xdr:row>
          <xdr:rowOff>104775</xdr:rowOff>
        </xdr:from>
        <xdr:to>
          <xdr:col>28</xdr:col>
          <xdr:colOff>561975</xdr:colOff>
          <xdr:row>37</xdr:row>
          <xdr:rowOff>76200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600-000008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0</xdr:row>
          <xdr:rowOff>180975</xdr:rowOff>
        </xdr:from>
        <xdr:to>
          <xdr:col>39</xdr:col>
          <xdr:colOff>485775</xdr:colOff>
          <xdr:row>43</xdr:row>
          <xdr:rowOff>142875</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238125</xdr:colOff>
          <xdr:row>3</xdr:row>
          <xdr:rowOff>0</xdr:rowOff>
        </xdr:from>
        <xdr:to>
          <xdr:col>49</xdr:col>
          <xdr:colOff>314325</xdr:colOff>
          <xdr:row>44</xdr:row>
          <xdr:rowOff>180975</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600-00000A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xdr:row>
          <xdr:rowOff>47625</xdr:rowOff>
        </xdr:from>
        <xdr:to>
          <xdr:col>19</xdr:col>
          <xdr:colOff>276225</xdr:colOff>
          <xdr:row>45</xdr:row>
          <xdr:rowOff>76200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600-00000C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4</xdr:row>
          <xdr:rowOff>161925</xdr:rowOff>
        </xdr:from>
        <xdr:to>
          <xdr:col>0</xdr:col>
          <xdr:colOff>1981200</xdr:colOff>
          <xdr:row>6</xdr:row>
          <xdr:rowOff>114300</xdr:rowOff>
        </xdr:to>
        <xdr:sp macro="" textlink="">
          <xdr:nvSpPr>
            <xdr:cNvPr id="8199" name="CommandButton2"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266700</xdr:colOff>
      <xdr:row>0</xdr:row>
      <xdr:rowOff>19049</xdr:rowOff>
    </xdr:from>
    <xdr:to>
      <xdr:col>10</xdr:col>
      <xdr:colOff>1266825</xdr:colOff>
      <xdr:row>4</xdr:row>
      <xdr:rowOff>142874</xdr:rowOff>
    </xdr:to>
    <xdr:pic>
      <xdr:nvPicPr>
        <xdr:cNvPr id="2" name="Picture 1" descr="Blue Swirl Clear Backgroun.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1800225" y="19049"/>
          <a:ext cx="54006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0</xdr:row>
      <xdr:rowOff>0</xdr:rowOff>
    </xdr:from>
    <xdr:to>
      <xdr:col>4</xdr:col>
      <xdr:colOff>142874</xdr:colOff>
      <xdr:row>5</xdr:row>
      <xdr:rowOff>152401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9524" y="0"/>
          <a:ext cx="2181225" cy="1104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chemeClr val="accent5">
                  <a:lumMod val="75000"/>
                </a:schemeClr>
              </a:solidFill>
              <a:latin typeface="Arial" pitchFamily="34" charset="0"/>
              <a:cs typeface="Arial" pitchFamily="34" charset="0"/>
            </a:rPr>
            <a:t>Downstream</a:t>
          </a:r>
          <a:r>
            <a:rPr lang="en-US" sz="2400" baseline="0">
              <a:solidFill>
                <a:schemeClr val="accent5">
                  <a:lumMod val="75000"/>
                </a:schemeClr>
              </a:solidFill>
              <a:latin typeface="Arial" pitchFamily="34" charset="0"/>
              <a:cs typeface="Arial" pitchFamily="34" charset="0"/>
            </a:rPr>
            <a:t> Defender</a:t>
          </a:r>
          <a:r>
            <a:rPr kumimoji="0" lang="en-US" sz="20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lang="en-US" sz="2400" baseline="0">
              <a:solidFill>
                <a:schemeClr val="accent5">
                  <a:lumMod val="75000"/>
                </a:schemeClr>
              </a:solidFill>
              <a:latin typeface="Arial" pitchFamily="34" charset="0"/>
              <a:cs typeface="Arial" pitchFamily="34" charset="0"/>
            </a:rPr>
            <a:t> </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6600CC"/>
              </a:solidFill>
              <a:latin typeface="Arial" pitchFamily="34" charset="0"/>
              <a:cs typeface="Arial" pitchFamily="34" charset="0"/>
            </a:rPr>
            <a:t>BETAv2.0</a:t>
          </a:r>
        </a:p>
      </xdr:txBody>
    </xdr:sp>
    <xdr:clientData/>
  </xdr:twoCellAnchor>
  <xdr:twoCellAnchor editAs="oneCell">
    <xdr:from>
      <xdr:col>10</xdr:col>
      <xdr:colOff>1263757</xdr:colOff>
      <xdr:row>1</xdr:row>
      <xdr:rowOff>28575</xdr:rowOff>
    </xdr:from>
    <xdr:to>
      <xdr:col>10</xdr:col>
      <xdr:colOff>3231880</xdr:colOff>
      <xdr:row>4</xdr:row>
      <xdr:rowOff>152400</xdr:rowOff>
    </xdr:to>
    <xdr:pic>
      <xdr:nvPicPr>
        <xdr:cNvPr id="4" name="Picture 3" descr="Hydro International Logo RGB.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stretch>
          <a:fillRect/>
        </a:stretch>
      </xdr:blipFill>
      <xdr:spPr>
        <a:xfrm>
          <a:off x="7197832" y="219075"/>
          <a:ext cx="1968123" cy="695325"/>
        </a:xfrm>
        <a:prstGeom prst="rect">
          <a:avLst/>
        </a:prstGeom>
      </xdr:spPr>
    </xdr:pic>
    <xdr:clientData/>
  </xdr:twoCellAnchor>
  <xdr:twoCellAnchor editAs="oneCell">
    <xdr:from>
      <xdr:col>0</xdr:col>
      <xdr:colOff>609601</xdr:colOff>
      <xdr:row>7</xdr:row>
      <xdr:rowOff>190500</xdr:rowOff>
    </xdr:from>
    <xdr:to>
      <xdr:col>3</xdr:col>
      <xdr:colOff>180976</xdr:colOff>
      <xdr:row>14</xdr:row>
      <xdr:rowOff>10224</xdr:rowOff>
    </xdr:to>
    <xdr:pic>
      <xdr:nvPicPr>
        <xdr:cNvPr id="12290" name="Picture 2">
          <a:hlinkClick xmlns:r="http://schemas.openxmlformats.org/officeDocument/2006/relationships" r:id="rId3"/>
          <a:extLst>
            <a:ext uri="{FF2B5EF4-FFF2-40B4-BE49-F238E27FC236}">
              <a16:creationId xmlns:a16="http://schemas.microsoft.com/office/drawing/2014/main" id="{00000000-0008-0000-0900-000002300000}"/>
            </a:ext>
          </a:extLst>
        </xdr:cNvPr>
        <xdr:cNvPicPr>
          <a:picLocks noChangeAspect="1" noChangeArrowheads="1"/>
        </xdr:cNvPicPr>
      </xdr:nvPicPr>
      <xdr:blipFill>
        <a:blip xmlns:r="http://schemas.openxmlformats.org/officeDocument/2006/relationships" r:embed="rId4" cstate="print"/>
        <a:srcRect l="16881" t="16771" r="50000" b="4127"/>
        <a:stretch>
          <a:fillRect/>
        </a:stretch>
      </xdr:blipFill>
      <xdr:spPr bwMode="auto">
        <a:xfrm>
          <a:off x="609601" y="1562100"/>
          <a:ext cx="1104900" cy="1429449"/>
        </a:xfrm>
        <a:prstGeom prst="rect">
          <a:avLst/>
        </a:prstGeom>
        <a:noFill/>
        <a:ln w="1">
          <a:solidFill>
            <a:schemeClr val="tx1">
              <a:lumMod val="50000"/>
              <a:lumOff val="50000"/>
            </a:schemeClr>
          </a:solidFill>
          <a:miter lim="800000"/>
          <a:headEnd/>
          <a:tailEnd type="none" w="med" len="med"/>
        </a:ln>
        <a:effectLst>
          <a:outerShdw blurRad="50800" dist="50800" dir="3600000" algn="ctr" rotWithShape="0">
            <a:schemeClr val="bg1">
              <a:lumMod val="50000"/>
            </a:scheme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542925</xdr:colOff>
      <xdr:row>0</xdr:row>
      <xdr:rowOff>19049</xdr:rowOff>
    </xdr:from>
    <xdr:to>
      <xdr:col>10</xdr:col>
      <xdr:colOff>514349</xdr:colOff>
      <xdr:row>4</xdr:row>
      <xdr:rowOff>142874</xdr:rowOff>
    </xdr:to>
    <xdr:pic>
      <xdr:nvPicPr>
        <xdr:cNvPr id="2" name="Picture 1" descr="Blue Swirl Clear Backgroun.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2981325" y="19049"/>
          <a:ext cx="446722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5</xdr:col>
      <xdr:colOff>504825</xdr:colOff>
      <xdr:row>6</xdr:row>
      <xdr:rowOff>28575</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142875" y="0"/>
          <a:ext cx="3409950"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chemeClr val="accent5">
                  <a:lumMod val="75000"/>
                </a:schemeClr>
              </a:solidFill>
              <a:latin typeface="Arial" pitchFamily="34" charset="0"/>
              <a:cs typeface="Arial" pitchFamily="34" charset="0"/>
            </a:rPr>
            <a:t>Downstream</a:t>
          </a:r>
          <a:r>
            <a:rPr lang="en-US" sz="2400" baseline="0">
              <a:solidFill>
                <a:schemeClr val="accent5">
                  <a:lumMod val="75000"/>
                </a:schemeClr>
              </a:solidFill>
              <a:latin typeface="Arial" pitchFamily="34" charset="0"/>
              <a:cs typeface="Arial" pitchFamily="34" charset="0"/>
            </a:rPr>
            <a:t> Defender</a:t>
          </a:r>
          <a:r>
            <a:rPr kumimoji="0" lang="en-US" sz="20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lang="en-US" sz="2400" baseline="0">
              <a:solidFill>
                <a:schemeClr val="accent5">
                  <a:lumMod val="75000"/>
                </a:schemeClr>
              </a:solidFill>
              <a:latin typeface="Arial" pitchFamily="34" charset="0"/>
              <a:cs typeface="Arial" pitchFamily="34" charset="0"/>
            </a:rPr>
            <a:t> </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6600CC"/>
              </a:solidFill>
              <a:latin typeface="Arial" pitchFamily="34" charset="0"/>
              <a:cs typeface="Arial" pitchFamily="34" charset="0"/>
            </a:rPr>
            <a:t>For Projects Designed According to the Kansas City MARC Manual Sizing Method</a:t>
          </a:r>
        </a:p>
        <a:p>
          <a:endParaRPr lang="en-US" sz="1000" baseline="0">
            <a:solidFill>
              <a:schemeClr val="accent5">
                <a:lumMod val="75000"/>
              </a:schemeClr>
            </a:solidFill>
            <a:latin typeface="Arial" pitchFamily="34" charset="0"/>
            <a:cs typeface="Arial" pitchFamily="34" charset="0"/>
          </a:endParaRPr>
        </a:p>
      </xdr:txBody>
    </xdr:sp>
    <xdr:clientData/>
  </xdr:twoCellAnchor>
  <xdr:twoCellAnchor editAs="oneCell">
    <xdr:from>
      <xdr:col>10</xdr:col>
      <xdr:colOff>600074</xdr:colOff>
      <xdr:row>1</xdr:row>
      <xdr:rowOff>136772</xdr:rowOff>
    </xdr:from>
    <xdr:to>
      <xdr:col>10</xdr:col>
      <xdr:colOff>2288905</xdr:colOff>
      <xdr:row>4</xdr:row>
      <xdr:rowOff>161925</xdr:rowOff>
    </xdr:to>
    <xdr:pic>
      <xdr:nvPicPr>
        <xdr:cNvPr id="6" name="Picture 5" descr="Hydro International Logo RGB.png">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stretch>
          <a:fillRect/>
        </a:stretch>
      </xdr:blipFill>
      <xdr:spPr>
        <a:xfrm>
          <a:off x="7534274" y="327272"/>
          <a:ext cx="1688831" cy="596653"/>
        </a:xfrm>
        <a:prstGeom prst="rect">
          <a:avLst/>
        </a:prstGeom>
      </xdr:spPr>
    </xdr:pic>
    <xdr:clientData/>
  </xdr:twoCellAnchor>
  <xdr:twoCellAnchor editAs="oneCell">
    <xdr:from>
      <xdr:col>3</xdr:col>
      <xdr:colOff>333375</xdr:colOff>
      <xdr:row>11</xdr:row>
      <xdr:rowOff>63980</xdr:rowOff>
    </xdr:from>
    <xdr:to>
      <xdr:col>9</xdr:col>
      <xdr:colOff>295275</xdr:colOff>
      <xdr:row>35</xdr:row>
      <xdr:rowOff>82907</xdr:rowOff>
    </xdr:to>
    <xdr:pic>
      <xdr:nvPicPr>
        <xdr:cNvPr id="13313" name="Picture 1">
          <a:hlinkClick xmlns:r="http://schemas.openxmlformats.org/officeDocument/2006/relationships" r:id="rId3"/>
          <a:extLst>
            <a:ext uri="{FF2B5EF4-FFF2-40B4-BE49-F238E27FC236}">
              <a16:creationId xmlns:a16="http://schemas.microsoft.com/office/drawing/2014/main" id="{00000000-0008-0000-0A00-000001340000}"/>
            </a:ext>
          </a:extLst>
        </xdr:cNvPr>
        <xdr:cNvPicPr>
          <a:picLocks noChangeAspect="1" noChangeArrowheads="1"/>
        </xdr:cNvPicPr>
      </xdr:nvPicPr>
      <xdr:blipFill>
        <a:blip xmlns:r="http://schemas.openxmlformats.org/officeDocument/2006/relationships" r:embed="rId4" cstate="print"/>
        <a:srcRect l="32604" t="8942" r="33457" b="18462"/>
        <a:stretch>
          <a:fillRect/>
        </a:stretch>
      </xdr:blipFill>
      <xdr:spPr bwMode="auto">
        <a:xfrm>
          <a:off x="2162175" y="2092805"/>
          <a:ext cx="3962400" cy="4590927"/>
        </a:xfrm>
        <a:prstGeom prst="rect">
          <a:avLst/>
        </a:prstGeom>
        <a:noFill/>
        <a:ln w="1">
          <a:noFill/>
          <a:miter lim="800000"/>
          <a:headEnd/>
          <a:tailEnd type="none" w="med" len="med"/>
        </a:ln>
        <a:effectLst>
          <a:outerShdw blurRad="50800" dist="76200" dir="3000000" sx="101000" sy="101000" algn="ctr" rotWithShape="0">
            <a:schemeClr val="bg1">
              <a:lumMod val="50000"/>
            </a:scheme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95250</xdr:rowOff>
    </xdr:from>
    <xdr:to>
      <xdr:col>6</xdr:col>
      <xdr:colOff>295275</xdr:colOff>
      <xdr:row>3</xdr:row>
      <xdr:rowOff>142875</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8575" y="285750"/>
          <a:ext cx="3924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rgbClr val="395E85"/>
              </a:solidFill>
              <a:latin typeface="Arial" pitchFamily="34" charset="0"/>
              <a:cs typeface="Arial" pitchFamily="34" charset="0"/>
            </a:rPr>
            <a:t>Tell Us What You Think</a:t>
          </a:r>
          <a:endParaRPr lang="en-US" sz="1000" baseline="0">
            <a:solidFill>
              <a:srgbClr val="395E85"/>
            </a:solidFill>
            <a:latin typeface="Arial" pitchFamily="34" charset="0"/>
            <a:cs typeface="Arial" pitchFamily="34" charset="0"/>
          </a:endParaRPr>
        </a:p>
      </xdr:txBody>
    </xdr:sp>
    <xdr:clientData/>
  </xdr:twoCellAnchor>
  <xdr:twoCellAnchor>
    <xdr:from>
      <xdr:col>0</xdr:col>
      <xdr:colOff>76200</xdr:colOff>
      <xdr:row>3</xdr:row>
      <xdr:rowOff>180975</xdr:rowOff>
    </xdr:from>
    <xdr:to>
      <xdr:col>9</xdr:col>
      <xdr:colOff>28575</xdr:colOff>
      <xdr:row>4</xdr:row>
      <xdr:rowOff>0</xdr:rowOff>
    </xdr:to>
    <xdr:cxnSp macro="">
      <xdr:nvCxnSpPr>
        <xdr:cNvPr id="7" name="Straight Connector 6">
          <a:extLst>
            <a:ext uri="{FF2B5EF4-FFF2-40B4-BE49-F238E27FC236}">
              <a16:creationId xmlns:a16="http://schemas.microsoft.com/office/drawing/2014/main" id="{00000000-0008-0000-0B00-000007000000}"/>
            </a:ext>
          </a:extLst>
        </xdr:cNvPr>
        <xdr:cNvCxnSpPr/>
      </xdr:nvCxnSpPr>
      <xdr:spPr>
        <a:xfrm>
          <a:off x="76200" y="752475"/>
          <a:ext cx="5781675" cy="9525"/>
        </a:xfrm>
        <a:prstGeom prst="line">
          <a:avLst/>
        </a:prstGeom>
        <a:ln>
          <a:solidFill>
            <a:srgbClr val="395E8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276225</xdr:colOff>
      <xdr:row>1</xdr:row>
      <xdr:rowOff>0</xdr:rowOff>
    </xdr:from>
    <xdr:to>
      <xdr:col>10</xdr:col>
      <xdr:colOff>860156</xdr:colOff>
      <xdr:row>4</xdr:row>
      <xdr:rowOff>25153</xdr:rowOff>
    </xdr:to>
    <xdr:pic>
      <xdr:nvPicPr>
        <xdr:cNvPr id="10" name="Picture 9" descr="Hydro International Logo RGB.png">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cstate="print"/>
        <a:stretch>
          <a:fillRect/>
        </a:stretch>
      </xdr:blipFill>
      <xdr:spPr>
        <a:xfrm>
          <a:off x="5934075" y="190500"/>
          <a:ext cx="1688831" cy="596653"/>
        </a:xfrm>
        <a:prstGeom prst="rect">
          <a:avLst/>
        </a:prstGeom>
      </xdr:spPr>
    </xdr:pic>
    <xdr:clientData/>
  </xdr:twoCellAnchor>
  <xdr:twoCellAnchor>
    <xdr:from>
      <xdr:col>4</xdr:col>
      <xdr:colOff>161926</xdr:colOff>
      <xdr:row>11</xdr:row>
      <xdr:rowOff>104775</xdr:rowOff>
    </xdr:from>
    <xdr:to>
      <xdr:col>8</xdr:col>
      <xdr:colOff>85726</xdr:colOff>
      <xdr:row>15</xdr:row>
      <xdr:rowOff>19050</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B00-00000B000000}"/>
            </a:ext>
          </a:extLst>
        </xdr:cNvPr>
        <xdr:cNvSpPr txBox="1"/>
      </xdr:nvSpPr>
      <xdr:spPr>
        <a:xfrm>
          <a:off x="2428876" y="1704975"/>
          <a:ext cx="2362200" cy="533400"/>
        </a:xfrm>
        <a:prstGeom prst="rect">
          <a:avLst/>
        </a:prstGeom>
        <a:solidFill>
          <a:schemeClr val="accent5">
            <a:lumMod val="20000"/>
            <a:lumOff val="80000"/>
          </a:schemeClr>
        </a:solidFill>
        <a:ln w="9525" cmpd="sng">
          <a:solidFill>
            <a:schemeClr val="accent5">
              <a:lumMod val="60000"/>
              <a:lumOff val="40000"/>
            </a:schemeClr>
          </a:solidFill>
        </a:ln>
        <a:effectLst>
          <a:outerShdw blurRad="50800" dist="50800" dir="2400000" algn="ctr" rotWithShape="0">
            <a:schemeClr val="bg1">
              <a:lumMod val="50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tIns="182880" rtlCol="0" anchor="t"/>
        <a:lstStyle/>
        <a:p>
          <a:pPr algn="ctr"/>
          <a:r>
            <a:rPr lang="en-US" sz="1100" b="1">
              <a:solidFill>
                <a:schemeClr val="accent5">
                  <a:lumMod val="50000"/>
                </a:schemeClr>
              </a:solidFill>
            </a:rPr>
            <a:t>Go</a:t>
          </a:r>
          <a:r>
            <a:rPr lang="en-US" sz="1100" b="1" baseline="0">
              <a:solidFill>
                <a:schemeClr val="accent5">
                  <a:lumMod val="50000"/>
                </a:schemeClr>
              </a:solidFill>
            </a:rPr>
            <a:t> to Feedback Form</a:t>
          </a:r>
          <a:endParaRPr lang="en-US" sz="1100" b="1">
            <a:solidFill>
              <a:schemeClr val="accent5">
                <a:lumMod val="50000"/>
              </a:schemeClr>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hydro-int.com/us/products/downstream-defender" TargetMode="External"/><Relationship Id="rId2" Type="http://schemas.openxmlformats.org/officeDocument/2006/relationships/hyperlink" Target="http://ci25.actonsoftware.com/acton/form/2795/000e:d-0001/1/index.htm" TargetMode="External"/><Relationship Id="rId1" Type="http://schemas.openxmlformats.org/officeDocument/2006/relationships/hyperlink" Target="http://ci25.actonsoftware.com/acton/form/2795/0001:d-0001/0/index.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stormwaterinquiry@hydro-int.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hydro-int.com/UserFiles/downloads/DD_Specification_MARC.docx"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ci25.actonsoftware.com/acton/form/2795/0001:d-0001/1/index.htm" TargetMode="External"/><Relationship Id="rId1" Type="http://schemas.openxmlformats.org/officeDocument/2006/relationships/hyperlink" Target="http://ci25.actonsoftware.com/acton/form/2795/0001:d-0001/0/index.htm"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15.emf"/><Relationship Id="rId3" Type="http://schemas.openxmlformats.org/officeDocument/2006/relationships/vmlDrawing" Target="../drawings/vmlDrawing1.vml"/><Relationship Id="rId7" Type="http://schemas.openxmlformats.org/officeDocument/2006/relationships/image" Target="../media/image12.emf"/><Relationship Id="rId12" Type="http://schemas.openxmlformats.org/officeDocument/2006/relationships/package" Target="../embeddings/Microsoft_Word_Document4.docx"/><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1.docx"/><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13.emf"/></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hydro-int.com/UserFiles/downloads/DD_Specification.docx" TargetMode="External"/><Relationship Id="rId6" Type="http://schemas.openxmlformats.org/officeDocument/2006/relationships/image" Target="../media/image16.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D94"/>
  <sheetViews>
    <sheetView topLeftCell="A31" zoomScaleNormal="100" workbookViewId="0">
      <selection activeCell="E63" sqref="E63"/>
    </sheetView>
  </sheetViews>
  <sheetFormatPr defaultRowHeight="14.25" x14ac:dyDescent="0.2"/>
  <cols>
    <col min="1" max="10" width="9.140625" style="217"/>
    <col min="11" max="11" width="8.42578125" style="217" customWidth="1"/>
    <col min="12" max="13" width="9.140625" style="217"/>
    <col min="14" max="14" width="16.140625" style="217" customWidth="1"/>
    <col min="15" max="30" width="9.140625" style="210"/>
    <col min="31" max="16384" width="9.140625" style="217"/>
  </cols>
  <sheetData>
    <row r="1" spans="1:30" s="179" customFormat="1" x14ac:dyDescent="0.2">
      <c r="A1" s="207"/>
      <c r="B1" s="208"/>
      <c r="C1" s="208"/>
      <c r="D1" s="208"/>
      <c r="E1" s="208"/>
      <c r="F1" s="208"/>
      <c r="G1" s="208"/>
      <c r="H1" s="208"/>
      <c r="I1" s="208"/>
      <c r="J1" s="208"/>
      <c r="K1" s="208"/>
      <c r="L1" s="208"/>
      <c r="M1" s="208"/>
      <c r="N1" s="209"/>
      <c r="O1" s="210"/>
      <c r="P1" s="210"/>
      <c r="Q1" s="210"/>
      <c r="R1" s="210"/>
      <c r="S1" s="210"/>
      <c r="T1" s="210"/>
      <c r="U1" s="210"/>
      <c r="V1" s="210"/>
      <c r="W1" s="210"/>
      <c r="X1" s="210"/>
      <c r="Y1" s="210"/>
      <c r="Z1" s="210"/>
      <c r="AA1" s="210"/>
      <c r="AB1" s="210"/>
      <c r="AC1" s="210"/>
      <c r="AD1" s="210"/>
    </row>
    <row r="2" spans="1:30" s="179" customFormat="1" x14ac:dyDescent="0.2">
      <c r="A2" s="211"/>
      <c r="B2" s="188"/>
      <c r="C2" s="188"/>
      <c r="D2" s="188"/>
      <c r="E2" s="188"/>
      <c r="F2" s="188"/>
      <c r="G2" s="188"/>
      <c r="H2" s="188"/>
      <c r="I2" s="188"/>
      <c r="J2" s="188"/>
      <c r="K2" s="188"/>
      <c r="L2" s="188"/>
      <c r="M2" s="188"/>
      <c r="N2" s="212"/>
      <c r="O2" s="210"/>
      <c r="P2" s="210"/>
      <c r="Q2" s="210"/>
      <c r="R2" s="210"/>
      <c r="S2" s="210"/>
      <c r="T2" s="210"/>
      <c r="U2" s="210"/>
      <c r="V2" s="210"/>
      <c r="W2" s="210"/>
      <c r="X2" s="210"/>
      <c r="Y2" s="210"/>
      <c r="Z2" s="210"/>
      <c r="AA2" s="210"/>
      <c r="AB2" s="210"/>
      <c r="AC2" s="210"/>
      <c r="AD2" s="210"/>
    </row>
    <row r="3" spans="1:30" s="179" customFormat="1" ht="35.25" thickBot="1" x14ac:dyDescent="0.5">
      <c r="A3" s="267" t="s">
        <v>313</v>
      </c>
      <c r="B3" s="213"/>
      <c r="C3" s="213"/>
      <c r="D3" s="213"/>
      <c r="E3" s="213"/>
      <c r="F3" s="213"/>
      <c r="G3" s="213"/>
      <c r="H3" s="213"/>
      <c r="I3" s="213"/>
      <c r="J3" s="213"/>
      <c r="K3" s="213"/>
      <c r="L3" s="213"/>
      <c r="M3" s="213"/>
      <c r="N3" s="214"/>
      <c r="O3" s="210"/>
      <c r="P3" s="210"/>
      <c r="Q3" s="210"/>
      <c r="R3" s="210"/>
      <c r="S3" s="210"/>
      <c r="T3" s="210"/>
      <c r="U3" s="210"/>
      <c r="V3" s="210"/>
      <c r="W3" s="210"/>
      <c r="X3" s="210"/>
      <c r="Y3" s="210"/>
      <c r="Z3" s="210"/>
      <c r="AA3" s="210"/>
      <c r="AB3" s="210"/>
      <c r="AC3" s="210"/>
      <c r="AD3" s="210"/>
    </row>
    <row r="4" spans="1:30" s="179" customFormat="1" ht="27.75" x14ac:dyDescent="0.35">
      <c r="A4" s="225" t="s">
        <v>314</v>
      </c>
      <c r="B4" s="188"/>
      <c r="C4" s="188"/>
      <c r="D4" s="188"/>
      <c r="E4" s="188"/>
      <c r="F4" s="188"/>
      <c r="G4" s="188"/>
      <c r="H4" s="188"/>
      <c r="I4" s="188"/>
      <c r="J4" s="188"/>
      <c r="K4" s="188"/>
      <c r="L4" s="188"/>
      <c r="M4" s="188"/>
      <c r="N4" s="212"/>
      <c r="O4" s="210"/>
      <c r="P4" s="210"/>
      <c r="Q4" s="210"/>
      <c r="R4" s="210"/>
      <c r="S4" s="210"/>
      <c r="T4" s="210"/>
      <c r="U4" s="210"/>
      <c r="V4" s="210"/>
      <c r="W4" s="210"/>
      <c r="X4" s="210"/>
      <c r="Y4" s="210"/>
      <c r="Z4" s="210"/>
      <c r="AA4" s="210"/>
      <c r="AB4" s="210"/>
      <c r="AC4" s="210"/>
      <c r="AD4" s="210"/>
    </row>
    <row r="5" spans="1:30" s="263" customFormat="1" ht="15" customHeight="1" x14ac:dyDescent="0.25">
      <c r="A5" s="264"/>
      <c r="B5" s="268"/>
      <c r="C5" s="271"/>
      <c r="D5" s="268"/>
      <c r="E5" s="303"/>
      <c r="F5" s="268"/>
      <c r="G5" s="266"/>
      <c r="H5" s="303"/>
      <c r="I5" s="268"/>
      <c r="J5" s="268"/>
      <c r="K5" s="268"/>
      <c r="L5" s="268"/>
      <c r="M5" s="268"/>
      <c r="N5" s="269"/>
      <c r="O5" s="262"/>
      <c r="P5" s="262"/>
      <c r="Q5" s="262"/>
      <c r="R5" s="262"/>
      <c r="S5" s="262"/>
      <c r="T5" s="262"/>
      <c r="U5" s="262"/>
      <c r="V5" s="262"/>
      <c r="W5" s="262"/>
      <c r="X5" s="262"/>
      <c r="Y5" s="262"/>
      <c r="Z5" s="262"/>
      <c r="AA5" s="262"/>
      <c r="AB5" s="262"/>
      <c r="AC5" s="262"/>
      <c r="AD5" s="262"/>
    </row>
    <row r="6" spans="1:30" s="266" customFormat="1" ht="12.75" customHeight="1" x14ac:dyDescent="0.2">
      <c r="A6" s="400" t="s">
        <v>148</v>
      </c>
      <c r="B6" s="401"/>
      <c r="C6" s="401"/>
      <c r="D6" s="401"/>
      <c r="E6" s="401"/>
      <c r="F6" s="401"/>
      <c r="G6" s="401"/>
      <c r="H6" s="401"/>
      <c r="I6" s="401"/>
      <c r="J6" s="401"/>
      <c r="K6" s="401"/>
      <c r="L6" s="401"/>
      <c r="M6" s="401"/>
      <c r="N6" s="402"/>
      <c r="O6" s="265"/>
      <c r="P6" s="265"/>
      <c r="Q6" s="265"/>
      <c r="R6" s="265"/>
      <c r="S6" s="265"/>
      <c r="T6" s="265"/>
      <c r="U6" s="265"/>
      <c r="V6" s="265"/>
      <c r="W6" s="265"/>
      <c r="X6" s="265"/>
      <c r="Y6" s="265"/>
      <c r="Z6" s="265"/>
      <c r="AA6" s="265"/>
      <c r="AB6" s="265"/>
      <c r="AC6" s="265"/>
      <c r="AD6" s="265"/>
    </row>
    <row r="7" spans="1:30" s="216" customFormat="1" ht="30" customHeight="1" x14ac:dyDescent="0.25">
      <c r="A7" s="307" t="s">
        <v>332</v>
      </c>
      <c r="B7" s="305"/>
      <c r="C7" s="305"/>
      <c r="D7" s="305"/>
      <c r="E7" s="305"/>
      <c r="F7" s="305"/>
      <c r="G7" s="305"/>
      <c r="H7" s="305"/>
      <c r="I7" s="305"/>
      <c r="J7" s="305"/>
      <c r="K7" s="305"/>
      <c r="L7" s="305"/>
      <c r="M7" s="305"/>
      <c r="N7" s="306"/>
      <c r="O7" s="215"/>
      <c r="P7" s="215"/>
      <c r="Q7" s="215"/>
      <c r="R7" s="215"/>
      <c r="S7" s="215"/>
      <c r="T7" s="215"/>
      <c r="U7" s="215"/>
      <c r="V7" s="215"/>
      <c r="W7" s="215"/>
      <c r="X7" s="215"/>
      <c r="Y7" s="215"/>
      <c r="Z7" s="215"/>
      <c r="AA7" s="215"/>
      <c r="AB7" s="215"/>
      <c r="AC7" s="215"/>
      <c r="AD7" s="215"/>
    </row>
    <row r="8" spans="1:30" s="222" customFormat="1" ht="18.75" customHeight="1" x14ac:dyDescent="0.2">
      <c r="A8" s="304" t="s">
        <v>315</v>
      </c>
      <c r="B8" s="305"/>
      <c r="C8" s="305"/>
      <c r="D8" s="305"/>
      <c r="E8" s="305"/>
      <c r="F8" s="305"/>
      <c r="G8" s="305"/>
      <c r="H8" s="305"/>
      <c r="I8" s="305"/>
      <c r="J8" s="305"/>
      <c r="K8" s="305"/>
      <c r="L8" s="305"/>
      <c r="M8" s="305"/>
      <c r="N8" s="306"/>
      <c r="O8" s="221"/>
      <c r="P8" s="221"/>
      <c r="Q8" s="221"/>
      <c r="R8" s="221"/>
      <c r="S8" s="221"/>
      <c r="T8" s="221"/>
      <c r="U8" s="221"/>
      <c r="V8" s="221"/>
      <c r="W8" s="221"/>
      <c r="X8" s="221"/>
      <c r="Y8" s="221"/>
      <c r="Z8" s="221"/>
      <c r="AA8" s="221"/>
      <c r="AB8" s="221"/>
      <c r="AC8" s="221"/>
      <c r="AD8" s="221"/>
    </row>
    <row r="9" spans="1:30" s="222" customFormat="1" ht="18.75" customHeight="1" x14ac:dyDescent="0.2">
      <c r="A9" s="304" t="s">
        <v>316</v>
      </c>
      <c r="B9" s="308"/>
      <c r="C9" s="308"/>
      <c r="D9" s="308"/>
      <c r="E9" s="308"/>
      <c r="F9" s="308"/>
      <c r="G9" s="308"/>
      <c r="H9" s="308"/>
      <c r="I9" s="308"/>
      <c r="J9" s="308"/>
      <c r="K9" s="308"/>
      <c r="L9" s="308"/>
      <c r="M9" s="308"/>
      <c r="N9" s="309"/>
      <c r="O9" s="221"/>
      <c r="P9" s="221"/>
      <c r="Q9" s="221"/>
      <c r="R9" s="221"/>
      <c r="S9" s="221"/>
      <c r="T9" s="221"/>
      <c r="U9" s="221"/>
      <c r="V9" s="221"/>
      <c r="W9" s="221"/>
      <c r="X9" s="221"/>
      <c r="Y9" s="221"/>
      <c r="Z9" s="221"/>
      <c r="AA9" s="221"/>
      <c r="AB9" s="221"/>
      <c r="AC9" s="221"/>
      <c r="AD9" s="221"/>
    </row>
    <row r="10" spans="1:30" s="224" customFormat="1" ht="13.5" customHeight="1" x14ac:dyDescent="0.2">
      <c r="A10" s="304" t="s">
        <v>336</v>
      </c>
      <c r="B10" s="308"/>
      <c r="C10" s="308"/>
      <c r="D10" s="308"/>
      <c r="E10" s="308"/>
      <c r="F10" s="308"/>
      <c r="G10" s="308"/>
      <c r="H10" s="308"/>
      <c r="I10" s="308"/>
      <c r="J10" s="308"/>
      <c r="K10" s="308"/>
      <c r="L10" s="308"/>
      <c r="M10" s="308"/>
      <c r="N10" s="309"/>
      <c r="O10" s="223"/>
      <c r="P10" s="223"/>
      <c r="Q10" s="223"/>
      <c r="R10" s="223"/>
      <c r="S10" s="223"/>
      <c r="T10" s="223"/>
      <c r="U10" s="223"/>
      <c r="V10" s="223"/>
      <c r="W10" s="223"/>
      <c r="X10" s="223"/>
      <c r="Y10" s="223"/>
      <c r="Z10" s="223"/>
      <c r="AA10" s="223"/>
      <c r="AB10" s="223"/>
      <c r="AC10" s="223"/>
      <c r="AD10" s="223"/>
    </row>
    <row r="11" spans="1:30" s="224" customFormat="1" ht="12.75" customHeight="1" x14ac:dyDescent="0.2">
      <c r="A11" s="304" t="s">
        <v>335</v>
      </c>
      <c r="B11" s="305"/>
      <c r="C11" s="305"/>
      <c r="D11" s="305"/>
      <c r="E11" s="305"/>
      <c r="F11" s="305"/>
      <c r="G11" s="305"/>
      <c r="H11" s="305"/>
      <c r="I11" s="305"/>
      <c r="J11" s="305"/>
      <c r="K11" s="305"/>
      <c r="L11" s="305"/>
      <c r="M11" s="305"/>
      <c r="N11" s="306"/>
      <c r="O11" s="223"/>
      <c r="P11" s="223"/>
      <c r="Q11" s="223"/>
      <c r="R11" s="223"/>
      <c r="S11" s="223"/>
      <c r="T11" s="223"/>
      <c r="U11" s="223"/>
      <c r="V11" s="223"/>
      <c r="W11" s="223"/>
      <c r="X11" s="223"/>
      <c r="Y11" s="223"/>
      <c r="Z11" s="223"/>
      <c r="AA11" s="223"/>
      <c r="AB11" s="223"/>
      <c r="AC11" s="223"/>
      <c r="AD11" s="223"/>
    </row>
    <row r="12" spans="1:30" s="222" customFormat="1" ht="12.75" customHeight="1" x14ac:dyDescent="0.2">
      <c r="A12" s="304" t="s">
        <v>334</v>
      </c>
      <c r="B12" s="305"/>
      <c r="C12" s="305"/>
      <c r="D12" s="305"/>
      <c r="E12" s="305"/>
      <c r="F12" s="305"/>
      <c r="G12" s="305"/>
      <c r="H12" s="305"/>
      <c r="I12" s="305"/>
      <c r="J12" s="305"/>
      <c r="K12" s="305"/>
      <c r="L12" s="305"/>
      <c r="M12" s="305"/>
      <c r="N12" s="306"/>
      <c r="O12" s="221"/>
      <c r="P12" s="221"/>
      <c r="Q12" s="221"/>
      <c r="R12" s="221"/>
      <c r="S12" s="221"/>
      <c r="T12" s="221"/>
      <c r="U12" s="221"/>
      <c r="V12" s="221"/>
      <c r="W12" s="221"/>
      <c r="X12" s="221"/>
      <c r="Y12" s="221"/>
      <c r="Z12" s="221"/>
      <c r="AA12" s="221"/>
      <c r="AB12" s="221"/>
      <c r="AC12" s="221"/>
      <c r="AD12" s="221"/>
    </row>
    <row r="13" spans="1:30" s="222" customFormat="1" ht="12.75" customHeight="1" x14ac:dyDescent="0.2">
      <c r="A13" s="304"/>
      <c r="B13" s="305"/>
      <c r="C13" s="305"/>
      <c r="D13" s="305"/>
      <c r="E13" s="305"/>
      <c r="F13" s="305"/>
      <c r="G13" s="305"/>
      <c r="H13" s="305"/>
      <c r="I13" s="305"/>
      <c r="J13" s="305"/>
      <c r="K13" s="305"/>
      <c r="L13" s="305"/>
      <c r="M13" s="305"/>
      <c r="N13" s="306"/>
      <c r="O13" s="221"/>
      <c r="P13" s="221"/>
      <c r="Q13" s="221"/>
      <c r="R13" s="221"/>
      <c r="S13" s="221"/>
      <c r="T13" s="221"/>
      <c r="U13" s="221"/>
      <c r="V13" s="221"/>
      <c r="W13" s="221"/>
      <c r="X13" s="221"/>
      <c r="Y13" s="221"/>
      <c r="Z13" s="221"/>
      <c r="AA13" s="221"/>
      <c r="AB13" s="221"/>
      <c r="AC13" s="221"/>
      <c r="AD13" s="221"/>
    </row>
    <row r="14" spans="1:30" s="222" customFormat="1" ht="12.75" customHeight="1" x14ac:dyDescent="0.2">
      <c r="A14" s="304" t="s">
        <v>337</v>
      </c>
      <c r="B14" s="305"/>
      <c r="C14" s="305"/>
      <c r="D14" s="305"/>
      <c r="E14" s="305"/>
      <c r="F14" s="305"/>
      <c r="G14" s="305"/>
      <c r="H14" s="305"/>
      <c r="I14" s="305"/>
      <c r="J14" s="305"/>
      <c r="K14" s="305"/>
      <c r="L14" s="305"/>
      <c r="M14" s="305"/>
      <c r="N14" s="306"/>
      <c r="O14" s="221"/>
      <c r="P14" s="221"/>
      <c r="Q14" s="221"/>
      <c r="R14" s="221"/>
      <c r="S14" s="221"/>
      <c r="T14" s="221"/>
      <c r="U14" s="221"/>
      <c r="V14" s="221"/>
      <c r="W14" s="221"/>
      <c r="X14" s="221"/>
      <c r="Y14" s="221"/>
      <c r="Z14" s="221"/>
      <c r="AA14" s="221"/>
      <c r="AB14" s="221"/>
      <c r="AC14" s="221"/>
      <c r="AD14" s="221"/>
    </row>
    <row r="15" spans="1:30" s="222" customFormat="1" ht="12.75" customHeight="1" x14ac:dyDescent="0.25">
      <c r="A15" s="389" t="s">
        <v>333</v>
      </c>
      <c r="B15" s="305"/>
      <c r="C15" s="305"/>
      <c r="D15" s="305"/>
      <c r="E15" s="305"/>
      <c r="F15" s="305"/>
      <c r="G15" s="305"/>
      <c r="H15" s="305"/>
      <c r="I15" s="305"/>
      <c r="J15" s="305"/>
      <c r="K15" s="305"/>
      <c r="L15" s="305"/>
      <c r="M15" s="305"/>
      <c r="N15" s="306"/>
      <c r="O15" s="221"/>
      <c r="P15" s="221"/>
      <c r="Q15" s="221"/>
      <c r="R15" s="221"/>
      <c r="S15" s="221"/>
      <c r="T15" s="221"/>
      <c r="U15" s="221"/>
      <c r="V15" s="221"/>
      <c r="W15" s="221"/>
      <c r="X15" s="221"/>
      <c r="Y15" s="221"/>
      <c r="Z15" s="221"/>
      <c r="AA15" s="221"/>
      <c r="AB15" s="221"/>
      <c r="AC15" s="221"/>
      <c r="AD15" s="221"/>
    </row>
    <row r="16" spans="1:30" s="222" customFormat="1" ht="12.75" customHeight="1" x14ac:dyDescent="0.2">
      <c r="A16" s="304" t="s">
        <v>341</v>
      </c>
      <c r="B16" s="305"/>
      <c r="C16" s="305"/>
      <c r="D16" s="305"/>
      <c r="E16" s="305"/>
      <c r="F16" s="305"/>
      <c r="G16" s="305"/>
      <c r="H16" s="305"/>
      <c r="I16" s="305"/>
      <c r="J16" s="305"/>
      <c r="K16" s="305"/>
      <c r="L16" s="305"/>
      <c r="M16" s="305"/>
      <c r="N16" s="306"/>
      <c r="O16" s="221"/>
      <c r="P16" s="221"/>
      <c r="Q16" s="221"/>
      <c r="R16" s="221"/>
      <c r="S16" s="221"/>
      <c r="T16" s="221"/>
      <c r="U16" s="221"/>
      <c r="V16" s="221"/>
      <c r="W16" s="221"/>
      <c r="X16" s="221"/>
      <c r="Y16" s="221"/>
      <c r="Z16" s="221"/>
      <c r="AA16" s="221"/>
      <c r="AB16" s="221"/>
      <c r="AC16" s="221"/>
      <c r="AD16" s="221"/>
    </row>
    <row r="17" spans="1:30" s="222" customFormat="1" ht="12.75" customHeight="1" x14ac:dyDescent="0.2">
      <c r="A17" s="304"/>
      <c r="B17" s="305"/>
      <c r="C17" s="305"/>
      <c r="D17" s="305"/>
      <c r="E17" s="305"/>
      <c r="F17" s="305"/>
      <c r="G17" s="305"/>
      <c r="H17" s="305"/>
      <c r="I17" s="305"/>
      <c r="J17" s="305"/>
      <c r="K17" s="305"/>
      <c r="L17" s="305"/>
      <c r="M17" s="305"/>
      <c r="N17" s="306"/>
      <c r="O17" s="221"/>
      <c r="P17" s="221"/>
      <c r="Q17" s="221"/>
      <c r="R17" s="221"/>
      <c r="S17" s="221"/>
      <c r="T17" s="221"/>
      <c r="U17" s="221"/>
      <c r="V17" s="221"/>
      <c r="W17" s="221"/>
      <c r="X17" s="221"/>
      <c r="Y17" s="221"/>
      <c r="Z17" s="221"/>
      <c r="AA17" s="221"/>
      <c r="AB17" s="221"/>
      <c r="AC17" s="221"/>
      <c r="AD17" s="221"/>
    </row>
    <row r="18" spans="1:30" s="222" customFormat="1" ht="12.75" customHeight="1" x14ac:dyDescent="0.25">
      <c r="A18" s="304" t="s">
        <v>343</v>
      </c>
      <c r="B18" s="305"/>
      <c r="C18" s="305"/>
      <c r="D18" s="305"/>
      <c r="E18" s="305"/>
      <c r="F18" s="305"/>
      <c r="G18" s="305"/>
      <c r="H18" s="305"/>
      <c r="I18" s="305"/>
      <c r="J18" s="305"/>
      <c r="K18" s="305"/>
      <c r="L18" s="390" t="s">
        <v>342</v>
      </c>
      <c r="M18" s="305"/>
      <c r="N18" s="306"/>
      <c r="O18" s="221"/>
      <c r="P18" s="221"/>
      <c r="Q18" s="221"/>
      <c r="R18" s="221"/>
      <c r="S18" s="221"/>
      <c r="T18" s="221"/>
      <c r="U18" s="221"/>
      <c r="V18" s="221"/>
      <c r="W18" s="221"/>
      <c r="X18" s="221"/>
      <c r="Y18" s="221"/>
      <c r="Z18" s="221"/>
      <c r="AA18" s="221"/>
      <c r="AB18" s="221"/>
      <c r="AC18" s="221"/>
      <c r="AD18" s="221"/>
    </row>
    <row r="19" spans="1:30" s="222" customFormat="1" ht="12.75" customHeight="1" x14ac:dyDescent="0.2">
      <c r="A19" s="304"/>
      <c r="B19" s="305"/>
      <c r="C19" s="305"/>
      <c r="D19" s="305"/>
      <c r="E19" s="305"/>
      <c r="F19" s="305"/>
      <c r="G19" s="305"/>
      <c r="H19" s="305"/>
      <c r="I19" s="305"/>
      <c r="J19" s="305"/>
      <c r="K19" s="305"/>
      <c r="L19" s="305"/>
      <c r="M19" s="305"/>
      <c r="N19" s="306"/>
      <c r="O19" s="221"/>
      <c r="P19" s="221"/>
      <c r="Q19" s="221"/>
      <c r="R19" s="221"/>
      <c r="S19" s="221"/>
      <c r="T19" s="221"/>
      <c r="U19" s="221"/>
      <c r="V19" s="221"/>
      <c r="W19" s="221"/>
      <c r="X19" s="221"/>
      <c r="Y19" s="221"/>
      <c r="Z19" s="221"/>
      <c r="AA19" s="221"/>
      <c r="AB19" s="221"/>
      <c r="AC19" s="221"/>
      <c r="AD19" s="221"/>
    </row>
    <row r="20" spans="1:30" s="222" customFormat="1" ht="12.75" customHeight="1" x14ac:dyDescent="0.2">
      <c r="A20" s="307" t="s">
        <v>327</v>
      </c>
      <c r="B20" s="188"/>
      <c r="C20" s="188"/>
      <c r="D20" s="188"/>
      <c r="E20" s="188"/>
      <c r="F20" s="188"/>
      <c r="G20" s="188"/>
      <c r="H20" s="188"/>
      <c r="I20" s="188"/>
      <c r="J20" s="188"/>
      <c r="K20" s="188"/>
      <c r="L20" s="188"/>
      <c r="M20" s="188"/>
      <c r="N20" s="212"/>
      <c r="O20" s="221"/>
      <c r="P20" s="221"/>
      <c r="Q20" s="221"/>
      <c r="R20" s="221"/>
      <c r="S20" s="221"/>
      <c r="T20" s="221"/>
      <c r="U20" s="221"/>
      <c r="V20" s="221"/>
      <c r="W20" s="221"/>
      <c r="X20" s="221"/>
      <c r="Y20" s="221"/>
      <c r="Z20" s="221"/>
      <c r="AA20" s="221"/>
      <c r="AB20" s="221"/>
      <c r="AC20" s="221"/>
      <c r="AD20" s="221"/>
    </row>
    <row r="21" spans="1:30" s="222" customFormat="1" ht="12.75" customHeight="1" x14ac:dyDescent="0.2">
      <c r="A21" s="307"/>
      <c r="B21" s="188"/>
      <c r="C21" s="188"/>
      <c r="D21" s="188"/>
      <c r="E21" s="188"/>
      <c r="F21" s="188"/>
      <c r="G21" s="188"/>
      <c r="H21" s="188"/>
      <c r="I21" s="188"/>
      <c r="J21" s="188"/>
      <c r="K21" s="188"/>
      <c r="L21" s="188"/>
      <c r="M21" s="188"/>
      <c r="N21" s="212"/>
      <c r="O21" s="221"/>
      <c r="P21" s="221"/>
      <c r="Q21" s="221"/>
      <c r="R21" s="221"/>
      <c r="S21" s="221"/>
      <c r="T21" s="221"/>
      <c r="U21" s="221"/>
      <c r="V21" s="221"/>
      <c r="W21" s="221"/>
      <c r="X21" s="221"/>
      <c r="Y21" s="221"/>
      <c r="Z21" s="221"/>
      <c r="AA21" s="221"/>
      <c r="AB21" s="221"/>
      <c r="AC21" s="221"/>
      <c r="AD21" s="221"/>
    </row>
    <row r="22" spans="1:30" s="222" customFormat="1" ht="12.75" customHeight="1" x14ac:dyDescent="0.2">
      <c r="A22" s="304" t="s">
        <v>340</v>
      </c>
      <c r="B22" s="188"/>
      <c r="C22" s="188"/>
      <c r="D22" s="188"/>
      <c r="E22" s="188"/>
      <c r="F22" s="188"/>
      <c r="G22" s="188"/>
      <c r="H22" s="188"/>
      <c r="I22" s="188"/>
      <c r="J22" s="188"/>
      <c r="K22" s="188"/>
      <c r="L22" s="188"/>
      <c r="M22" s="188"/>
      <c r="N22" s="212"/>
      <c r="O22" s="221"/>
      <c r="P22" s="221"/>
      <c r="Q22" s="221"/>
      <c r="R22" s="221"/>
      <c r="S22" s="221"/>
      <c r="T22" s="221"/>
      <c r="U22" s="221"/>
      <c r="V22" s="221"/>
      <c r="W22" s="221"/>
      <c r="X22" s="221"/>
      <c r="Y22" s="221"/>
      <c r="Z22" s="221"/>
      <c r="AA22" s="221"/>
      <c r="AB22" s="221"/>
      <c r="AC22" s="221"/>
      <c r="AD22" s="221"/>
    </row>
    <row r="23" spans="1:30" s="222" customFormat="1" ht="12.75" customHeight="1" x14ac:dyDescent="0.2">
      <c r="A23" s="304" t="s">
        <v>344</v>
      </c>
      <c r="B23" s="188"/>
      <c r="C23" s="188"/>
      <c r="D23" s="188"/>
      <c r="E23" s="188"/>
      <c r="F23" s="188"/>
      <c r="G23" s="188"/>
      <c r="H23" s="188"/>
      <c r="I23" s="188"/>
      <c r="J23" s="188"/>
      <c r="K23" s="188"/>
      <c r="L23" s="188"/>
      <c r="M23" s="188"/>
      <c r="N23" s="212"/>
      <c r="O23" s="221"/>
      <c r="P23" s="221"/>
      <c r="Q23" s="221"/>
      <c r="R23" s="221"/>
      <c r="S23" s="221"/>
      <c r="T23" s="221"/>
      <c r="U23" s="221"/>
      <c r="V23" s="221"/>
      <c r="W23" s="221"/>
      <c r="X23" s="221"/>
      <c r="Y23" s="221"/>
      <c r="Z23" s="221"/>
      <c r="AA23" s="221"/>
      <c r="AB23" s="221"/>
      <c r="AC23" s="221"/>
      <c r="AD23" s="221"/>
    </row>
    <row r="24" spans="1:30" s="222" customFormat="1" ht="12.75" customHeight="1" x14ac:dyDescent="0.2">
      <c r="A24" s="304" t="s">
        <v>328</v>
      </c>
      <c r="B24" s="188"/>
      <c r="C24" s="188"/>
      <c r="D24" s="188"/>
      <c r="E24" s="188"/>
      <c r="F24" s="188"/>
      <c r="G24" s="188"/>
      <c r="H24" s="188"/>
      <c r="I24" s="188"/>
      <c r="J24" s="188"/>
      <c r="K24" s="188"/>
      <c r="L24" s="188"/>
      <c r="M24" s="188"/>
      <c r="N24" s="212"/>
      <c r="O24" s="221"/>
      <c r="P24" s="221"/>
      <c r="Q24" s="221"/>
      <c r="R24" s="221"/>
      <c r="S24" s="221"/>
      <c r="T24" s="221"/>
      <c r="U24" s="221"/>
      <c r="V24" s="221"/>
      <c r="W24" s="221"/>
      <c r="X24" s="221"/>
      <c r="Y24" s="221"/>
      <c r="Z24" s="221"/>
      <c r="AA24" s="221"/>
      <c r="AB24" s="221"/>
      <c r="AC24" s="221"/>
      <c r="AD24" s="221"/>
    </row>
    <row r="25" spans="1:30" s="222" customFormat="1" ht="12.75" customHeight="1" x14ac:dyDescent="0.2">
      <c r="A25" s="304"/>
      <c r="B25" s="188"/>
      <c r="C25" s="188"/>
      <c r="D25" s="188"/>
      <c r="E25" s="188"/>
      <c r="F25" s="188"/>
      <c r="G25" s="188"/>
      <c r="H25" s="188"/>
      <c r="I25" s="188"/>
      <c r="J25" s="188"/>
      <c r="K25" s="188"/>
      <c r="L25" s="188"/>
      <c r="M25" s="188"/>
      <c r="N25" s="212"/>
      <c r="O25" s="221"/>
      <c r="P25" s="221"/>
      <c r="Q25" s="221"/>
      <c r="R25" s="221"/>
      <c r="S25" s="221"/>
      <c r="T25" s="221"/>
      <c r="U25" s="221"/>
      <c r="V25" s="221"/>
      <c r="W25" s="221"/>
      <c r="X25" s="221"/>
      <c r="Y25" s="221"/>
      <c r="Z25" s="221"/>
      <c r="AA25" s="221"/>
      <c r="AB25" s="221"/>
      <c r="AC25" s="221"/>
      <c r="AD25" s="221"/>
    </row>
    <row r="26" spans="1:30" s="222" customFormat="1" ht="12.75" customHeight="1" x14ac:dyDescent="0.2">
      <c r="A26" s="304" t="s">
        <v>345</v>
      </c>
      <c r="B26" s="188"/>
      <c r="C26" s="188"/>
      <c r="D26" s="188"/>
      <c r="E26" s="188"/>
      <c r="F26" s="188"/>
      <c r="G26" s="188"/>
      <c r="H26" s="188"/>
      <c r="I26" s="188"/>
      <c r="J26" s="188"/>
      <c r="K26" s="188"/>
      <c r="L26" s="188"/>
      <c r="M26" s="188"/>
      <c r="N26" s="212"/>
      <c r="O26" s="221"/>
      <c r="P26" s="221"/>
      <c r="Q26" s="221"/>
      <c r="R26" s="221"/>
      <c r="S26" s="221"/>
      <c r="T26" s="221"/>
      <c r="U26" s="221"/>
      <c r="V26" s="221"/>
      <c r="W26" s="221"/>
      <c r="X26" s="221"/>
      <c r="Y26" s="221"/>
      <c r="Z26" s="221"/>
      <c r="AA26" s="221"/>
      <c r="AB26" s="221"/>
      <c r="AC26" s="221"/>
      <c r="AD26" s="221"/>
    </row>
    <row r="27" spans="1:30" s="222" customFormat="1" ht="12.75" customHeight="1" x14ac:dyDescent="0.2">
      <c r="A27" s="304" t="s">
        <v>329</v>
      </c>
      <c r="B27" s="188"/>
      <c r="C27" s="188"/>
      <c r="D27" s="188"/>
      <c r="E27" s="188"/>
      <c r="F27" s="188"/>
      <c r="G27" s="188"/>
      <c r="H27" s="188"/>
      <c r="I27" s="188"/>
      <c r="J27" s="188"/>
      <c r="K27" s="188"/>
      <c r="L27" s="188"/>
      <c r="M27" s="188"/>
      <c r="N27" s="212"/>
      <c r="O27" s="221"/>
      <c r="P27" s="221"/>
      <c r="Q27" s="221"/>
      <c r="R27" s="221"/>
      <c r="S27" s="221"/>
      <c r="T27" s="221"/>
      <c r="U27" s="221"/>
      <c r="V27" s="221"/>
      <c r="W27" s="221"/>
      <c r="X27" s="221"/>
      <c r="Y27" s="221"/>
      <c r="Z27" s="221"/>
      <c r="AA27" s="221"/>
      <c r="AB27" s="221"/>
      <c r="AC27" s="221"/>
      <c r="AD27" s="221"/>
    </row>
    <row r="28" spans="1:30" s="222" customFormat="1" ht="12.75" customHeight="1" x14ac:dyDescent="0.2">
      <c r="A28" s="304" t="s">
        <v>330</v>
      </c>
      <c r="B28" s="188"/>
      <c r="C28" s="188"/>
      <c r="D28" s="188"/>
      <c r="E28" s="188"/>
      <c r="F28" s="188"/>
      <c r="G28" s="188"/>
      <c r="H28" s="188"/>
      <c r="I28" s="188"/>
      <c r="J28" s="188"/>
      <c r="K28" s="188"/>
      <c r="L28" s="188"/>
      <c r="M28" s="188"/>
      <c r="N28" s="212"/>
      <c r="O28" s="221"/>
      <c r="P28" s="221"/>
      <c r="Q28" s="221"/>
      <c r="R28" s="221"/>
      <c r="S28" s="221"/>
      <c r="T28" s="221"/>
      <c r="U28" s="221"/>
      <c r="V28" s="221"/>
      <c r="W28" s="221"/>
      <c r="X28" s="221"/>
      <c r="Y28" s="221"/>
      <c r="Z28" s="221"/>
      <c r="AA28" s="221"/>
      <c r="AB28" s="221"/>
      <c r="AC28" s="221"/>
      <c r="AD28" s="221"/>
    </row>
    <row r="29" spans="1:30" s="222" customFormat="1" ht="12.75" customHeight="1" x14ac:dyDescent="0.2">
      <c r="A29" s="304"/>
      <c r="B29" s="188"/>
      <c r="C29" s="188"/>
      <c r="D29" s="188"/>
      <c r="E29" s="188"/>
      <c r="F29" s="188"/>
      <c r="G29" s="188"/>
      <c r="H29" s="188"/>
      <c r="I29" s="188"/>
      <c r="J29" s="188"/>
      <c r="K29" s="188"/>
      <c r="L29" s="188"/>
      <c r="M29" s="188"/>
      <c r="N29" s="212"/>
      <c r="O29" s="221"/>
      <c r="P29" s="221"/>
      <c r="Q29" s="221"/>
      <c r="R29" s="221"/>
      <c r="S29" s="221"/>
      <c r="T29" s="221"/>
      <c r="U29" s="221"/>
      <c r="V29" s="221"/>
      <c r="W29" s="221"/>
      <c r="X29" s="221"/>
      <c r="Y29" s="221"/>
      <c r="Z29" s="221"/>
      <c r="AA29" s="221"/>
      <c r="AB29" s="221"/>
      <c r="AC29" s="221"/>
      <c r="AD29" s="221"/>
    </row>
    <row r="30" spans="1:30" s="222" customFormat="1" ht="12.75" customHeight="1" x14ac:dyDescent="0.2">
      <c r="A30" s="304" t="s">
        <v>346</v>
      </c>
      <c r="B30" s="188"/>
      <c r="C30" s="188"/>
      <c r="D30" s="188"/>
      <c r="E30" s="188"/>
      <c r="F30" s="188"/>
      <c r="G30" s="188"/>
      <c r="H30" s="188"/>
      <c r="I30" s="188"/>
      <c r="J30" s="188"/>
      <c r="K30" s="188"/>
      <c r="L30" s="188"/>
      <c r="M30" s="188"/>
      <c r="N30" s="212"/>
      <c r="O30" s="221"/>
      <c r="P30" s="221"/>
      <c r="Q30" s="221"/>
      <c r="R30" s="221"/>
      <c r="S30" s="221"/>
      <c r="T30" s="221"/>
      <c r="U30" s="221"/>
      <c r="V30" s="221"/>
      <c r="W30" s="221"/>
      <c r="X30" s="221"/>
      <c r="Y30" s="221"/>
      <c r="Z30" s="221"/>
      <c r="AA30" s="221"/>
      <c r="AB30" s="221"/>
      <c r="AC30" s="221"/>
      <c r="AD30" s="221"/>
    </row>
    <row r="31" spans="1:30" s="222" customFormat="1" ht="12.75" customHeight="1" x14ac:dyDescent="0.2">
      <c r="A31" s="304" t="s">
        <v>331</v>
      </c>
      <c r="B31" s="188"/>
      <c r="C31" s="188"/>
      <c r="D31" s="188"/>
      <c r="E31" s="188"/>
      <c r="F31" s="188"/>
      <c r="G31" s="188"/>
      <c r="H31" s="188"/>
      <c r="I31" s="188"/>
      <c r="J31" s="188"/>
      <c r="K31" s="188"/>
      <c r="L31" s="188"/>
      <c r="M31" s="188"/>
      <c r="N31" s="212"/>
      <c r="O31" s="221"/>
      <c r="P31" s="221"/>
      <c r="Q31" s="221"/>
      <c r="R31" s="221"/>
      <c r="S31" s="221"/>
      <c r="T31" s="221"/>
      <c r="U31" s="221"/>
      <c r="V31" s="221"/>
      <c r="W31" s="221"/>
      <c r="X31" s="221"/>
      <c r="Y31" s="221"/>
      <c r="Z31" s="221"/>
      <c r="AA31" s="221"/>
      <c r="AB31" s="221"/>
      <c r="AC31" s="221"/>
      <c r="AD31" s="221"/>
    </row>
    <row r="32" spans="1:30" s="222" customFormat="1" ht="12.75" customHeight="1" x14ac:dyDescent="0.2">
      <c r="A32" s="304"/>
      <c r="B32" s="188"/>
      <c r="C32" s="188"/>
      <c r="D32" s="188"/>
      <c r="E32" s="188"/>
      <c r="F32" s="188"/>
      <c r="G32" s="188"/>
      <c r="H32" s="188"/>
      <c r="I32" s="188"/>
      <c r="J32" s="188"/>
      <c r="K32" s="188"/>
      <c r="L32" s="188"/>
      <c r="M32" s="188"/>
      <c r="N32" s="212"/>
      <c r="O32" s="221"/>
      <c r="P32" s="221"/>
      <c r="Q32" s="221"/>
      <c r="R32" s="221"/>
      <c r="S32" s="221"/>
      <c r="T32" s="221"/>
      <c r="U32" s="221"/>
      <c r="V32" s="221"/>
      <c r="W32" s="221"/>
      <c r="X32" s="221"/>
      <c r="Y32" s="221"/>
      <c r="Z32" s="221"/>
      <c r="AA32" s="221"/>
      <c r="AB32" s="221"/>
      <c r="AC32" s="221"/>
      <c r="AD32" s="221"/>
    </row>
    <row r="33" spans="1:30" s="222" customFormat="1" ht="12.75" customHeight="1" x14ac:dyDescent="0.2">
      <c r="A33" s="304" t="s">
        <v>338</v>
      </c>
      <c r="B33" s="188"/>
      <c r="C33" s="188"/>
      <c r="D33" s="188"/>
      <c r="E33" s="188"/>
      <c r="F33" s="188"/>
      <c r="G33" s="188"/>
      <c r="H33" s="188"/>
      <c r="I33" s="188"/>
      <c r="J33" s="188"/>
      <c r="K33" s="188"/>
      <c r="L33" s="188"/>
      <c r="M33" s="188"/>
      <c r="N33" s="212"/>
      <c r="O33" s="221"/>
      <c r="P33" s="221"/>
      <c r="Q33" s="221"/>
      <c r="R33" s="221"/>
      <c r="S33" s="221"/>
      <c r="T33" s="221"/>
      <c r="U33" s="221"/>
      <c r="V33" s="221"/>
      <c r="W33" s="221"/>
      <c r="X33" s="221"/>
      <c r="Y33" s="221"/>
      <c r="Z33" s="221"/>
      <c r="AA33" s="221"/>
      <c r="AB33" s="221"/>
      <c r="AC33" s="221"/>
      <c r="AD33" s="221"/>
    </row>
    <row r="34" spans="1:30" s="222" customFormat="1" ht="12.75" customHeight="1" x14ac:dyDescent="0.2">
      <c r="A34" s="304" t="s">
        <v>339</v>
      </c>
      <c r="B34" s="188"/>
      <c r="C34" s="188"/>
      <c r="D34" s="188"/>
      <c r="E34" s="188"/>
      <c r="F34" s="188"/>
      <c r="G34" s="188"/>
      <c r="H34" s="188"/>
      <c r="I34" s="188"/>
      <c r="J34" s="188"/>
      <c r="K34" s="188"/>
      <c r="L34" s="188"/>
      <c r="M34" s="188"/>
      <c r="N34" s="212"/>
      <c r="O34" s="221"/>
      <c r="P34" s="221"/>
      <c r="Q34" s="221"/>
      <c r="R34" s="221"/>
      <c r="S34" s="221"/>
      <c r="T34" s="221"/>
      <c r="U34" s="221"/>
      <c r="V34" s="221"/>
      <c r="W34" s="221"/>
      <c r="X34" s="221"/>
      <c r="Y34" s="221"/>
      <c r="Z34" s="221"/>
      <c r="AA34" s="221"/>
      <c r="AB34" s="221"/>
      <c r="AC34" s="221"/>
      <c r="AD34" s="221"/>
    </row>
    <row r="35" spans="1:30" ht="12.75" customHeight="1" x14ac:dyDescent="0.2">
      <c r="A35" s="304"/>
      <c r="B35" s="188"/>
      <c r="C35" s="188"/>
      <c r="D35" s="188"/>
      <c r="E35" s="188"/>
      <c r="F35" s="188"/>
      <c r="G35" s="188"/>
      <c r="H35" s="188"/>
      <c r="I35" s="188"/>
      <c r="J35" s="188"/>
      <c r="K35" s="188"/>
      <c r="L35" s="188"/>
      <c r="M35" s="188"/>
      <c r="N35" s="212"/>
    </row>
    <row r="36" spans="1:30" s="386" customFormat="1" ht="12.75" customHeight="1" x14ac:dyDescent="0.25">
      <c r="A36" s="400" t="s">
        <v>149</v>
      </c>
      <c r="B36" s="403"/>
      <c r="C36" s="403"/>
      <c r="D36" s="403"/>
      <c r="E36" s="403"/>
      <c r="F36" s="403"/>
      <c r="G36" s="403"/>
      <c r="H36" s="403"/>
      <c r="I36" s="403"/>
      <c r="J36" s="403"/>
      <c r="K36" s="403"/>
      <c r="L36" s="403"/>
      <c r="M36" s="403"/>
      <c r="N36" s="404"/>
      <c r="O36" s="385"/>
      <c r="P36" s="385"/>
      <c r="Q36" s="385"/>
      <c r="R36" s="385"/>
      <c r="S36" s="385"/>
      <c r="T36" s="385"/>
      <c r="U36" s="385"/>
      <c r="V36" s="385"/>
      <c r="W36" s="385"/>
      <c r="X36" s="385"/>
      <c r="Y36" s="385"/>
      <c r="Z36" s="385"/>
      <c r="AA36" s="385"/>
      <c r="AB36" s="385"/>
      <c r="AC36" s="385"/>
      <c r="AD36" s="385"/>
    </row>
    <row r="37" spans="1:30" s="216" customFormat="1" ht="18" x14ac:dyDescent="0.25">
      <c r="A37" s="304" t="s">
        <v>274</v>
      </c>
      <c r="B37" s="305"/>
      <c r="C37" s="305"/>
      <c r="D37" s="305"/>
      <c r="E37" s="305"/>
      <c r="F37" s="305"/>
      <c r="G37" s="305"/>
      <c r="H37" s="305"/>
      <c r="I37" s="305"/>
      <c r="J37" s="305"/>
      <c r="K37" s="305"/>
      <c r="L37" s="305"/>
      <c r="M37" s="305"/>
      <c r="N37" s="306"/>
      <c r="O37" s="215"/>
      <c r="P37" s="215"/>
      <c r="Q37" s="215"/>
      <c r="R37" s="215"/>
      <c r="S37" s="215"/>
      <c r="T37" s="215"/>
      <c r="U37" s="215"/>
      <c r="V37" s="215"/>
      <c r="W37" s="215"/>
      <c r="X37" s="215"/>
      <c r="Y37" s="215"/>
      <c r="Z37" s="215"/>
      <c r="AA37" s="215"/>
      <c r="AB37" s="215"/>
      <c r="AC37" s="215"/>
      <c r="AD37" s="215"/>
    </row>
    <row r="38" spans="1:30" s="222" customFormat="1" ht="19.5" customHeight="1" x14ac:dyDescent="0.2">
      <c r="A38" s="304"/>
      <c r="B38" s="305" t="s">
        <v>318</v>
      </c>
      <c r="C38" s="305"/>
      <c r="D38" s="305"/>
      <c r="E38" s="305"/>
      <c r="F38" s="305"/>
      <c r="G38" s="305"/>
      <c r="H38" s="305"/>
      <c r="I38" s="305"/>
      <c r="J38" s="305"/>
      <c r="K38" s="305"/>
      <c r="L38" s="305"/>
      <c r="M38" s="305"/>
      <c r="N38" s="306"/>
      <c r="O38" s="221"/>
      <c r="P38" s="221"/>
      <c r="Q38" s="221"/>
      <c r="R38" s="221"/>
      <c r="S38" s="221"/>
      <c r="T38" s="221"/>
      <c r="U38" s="221"/>
      <c r="V38" s="221"/>
      <c r="W38" s="221"/>
      <c r="X38" s="221"/>
      <c r="Y38" s="221"/>
      <c r="Z38" s="221"/>
      <c r="AA38" s="221"/>
      <c r="AB38" s="221"/>
      <c r="AC38" s="221"/>
      <c r="AD38" s="221"/>
    </row>
    <row r="39" spans="1:30" s="222" customFormat="1" ht="12.75" x14ac:dyDescent="0.2">
      <c r="A39" s="304"/>
      <c r="B39" s="305" t="s">
        <v>319</v>
      </c>
      <c r="C39" s="305"/>
      <c r="D39" s="305"/>
      <c r="E39" s="305"/>
      <c r="F39" s="305"/>
      <c r="G39" s="305"/>
      <c r="H39" s="305"/>
      <c r="I39" s="305"/>
      <c r="J39" s="305"/>
      <c r="K39" s="305"/>
      <c r="L39" s="305"/>
      <c r="M39" s="305"/>
      <c r="N39" s="306"/>
      <c r="O39" s="221"/>
      <c r="P39" s="221"/>
      <c r="Q39" s="221"/>
      <c r="R39" s="221"/>
      <c r="S39" s="221"/>
      <c r="T39" s="221"/>
      <c r="U39" s="221"/>
      <c r="V39" s="221"/>
      <c r="W39" s="221"/>
      <c r="X39" s="221"/>
      <c r="Y39" s="221"/>
      <c r="Z39" s="221"/>
      <c r="AA39" s="221"/>
      <c r="AB39" s="221"/>
      <c r="AC39" s="221"/>
      <c r="AD39" s="221"/>
    </row>
    <row r="40" spans="1:30" s="222" customFormat="1" ht="12.75" x14ac:dyDescent="0.2">
      <c r="A40" s="304"/>
      <c r="B40" s="305" t="s">
        <v>317</v>
      </c>
      <c r="C40" s="305"/>
      <c r="D40" s="305"/>
      <c r="E40" s="305"/>
      <c r="F40" s="305"/>
      <c r="G40" s="305"/>
      <c r="H40" s="305"/>
      <c r="I40" s="305"/>
      <c r="J40" s="305"/>
      <c r="K40" s="305"/>
      <c r="L40" s="305"/>
      <c r="M40" s="305"/>
      <c r="N40" s="306"/>
      <c r="O40" s="221"/>
      <c r="P40" s="221"/>
      <c r="Q40" s="221"/>
      <c r="R40" s="221"/>
      <c r="S40" s="221"/>
      <c r="T40" s="221"/>
      <c r="U40" s="221"/>
      <c r="V40" s="221"/>
      <c r="W40" s="221"/>
      <c r="X40" s="221"/>
      <c r="Y40" s="221"/>
      <c r="Z40" s="221"/>
      <c r="AA40" s="221"/>
      <c r="AB40" s="221"/>
      <c r="AC40" s="221"/>
      <c r="AD40" s="221"/>
    </row>
    <row r="41" spans="1:30" s="222" customFormat="1" ht="12.75" x14ac:dyDescent="0.2">
      <c r="A41" s="304"/>
      <c r="B41" s="305" t="s">
        <v>320</v>
      </c>
      <c r="C41" s="305"/>
      <c r="D41" s="305"/>
      <c r="E41" s="305"/>
      <c r="F41" s="305"/>
      <c r="G41" s="305"/>
      <c r="H41" s="305"/>
      <c r="I41" s="305"/>
      <c r="J41" s="305"/>
      <c r="K41" s="305"/>
      <c r="L41" s="305"/>
      <c r="M41" s="305"/>
      <c r="N41" s="306"/>
      <c r="O41" s="221"/>
      <c r="P41" s="221"/>
      <c r="Q41" s="221"/>
      <c r="R41" s="221"/>
      <c r="S41" s="221"/>
      <c r="T41" s="221"/>
      <c r="U41" s="221"/>
      <c r="V41" s="221"/>
      <c r="W41" s="221"/>
      <c r="X41" s="221"/>
      <c r="Y41" s="221"/>
      <c r="Z41" s="221"/>
      <c r="AA41" s="221"/>
      <c r="AB41" s="221"/>
      <c r="AC41" s="221"/>
      <c r="AD41" s="221"/>
    </row>
    <row r="42" spans="1:30" s="222" customFormat="1" ht="12.75" x14ac:dyDescent="0.2">
      <c r="A42" s="304"/>
      <c r="C42" s="305" t="s">
        <v>321</v>
      </c>
      <c r="D42" s="305"/>
      <c r="E42" s="305"/>
      <c r="F42" s="305"/>
      <c r="G42" s="305"/>
      <c r="H42" s="305"/>
      <c r="I42" s="305"/>
      <c r="J42" s="305"/>
      <c r="K42" s="305"/>
      <c r="L42" s="305"/>
      <c r="M42" s="305"/>
      <c r="N42" s="306"/>
      <c r="O42" s="221"/>
      <c r="P42" s="221"/>
      <c r="Q42" s="221"/>
      <c r="R42" s="221"/>
      <c r="S42" s="221"/>
      <c r="T42" s="221"/>
      <c r="U42" s="221"/>
      <c r="V42" s="221"/>
      <c r="W42" s="221"/>
      <c r="X42" s="221"/>
      <c r="Y42" s="221"/>
      <c r="Z42" s="221"/>
      <c r="AA42" s="221"/>
      <c r="AB42" s="221"/>
      <c r="AC42" s="221"/>
      <c r="AD42" s="221"/>
    </row>
    <row r="43" spans="1:30" s="222" customFormat="1" ht="12.75" x14ac:dyDescent="0.2">
      <c r="A43" s="304"/>
      <c r="B43" s="246"/>
      <c r="C43" s="305"/>
      <c r="D43" s="305"/>
      <c r="E43" s="305"/>
      <c r="F43" s="305"/>
      <c r="G43" s="305"/>
      <c r="H43" s="305"/>
      <c r="I43" s="305"/>
      <c r="J43" s="305"/>
      <c r="K43" s="305"/>
      <c r="L43" s="305"/>
      <c r="M43" s="305"/>
      <c r="N43" s="306"/>
      <c r="O43" s="221"/>
      <c r="P43" s="221"/>
      <c r="Q43" s="221"/>
      <c r="R43" s="221"/>
      <c r="S43" s="221"/>
      <c r="T43" s="221"/>
      <c r="U43" s="221"/>
      <c r="V43" s="221"/>
      <c r="W43" s="221"/>
      <c r="X43" s="221"/>
      <c r="Y43" s="221"/>
      <c r="Z43" s="221"/>
      <c r="AA43" s="221"/>
      <c r="AB43" s="221"/>
      <c r="AC43" s="221"/>
      <c r="AD43" s="221"/>
    </row>
    <row r="44" spans="1:30" s="222" customFormat="1" ht="12.75" x14ac:dyDescent="0.2">
      <c r="A44" s="304"/>
      <c r="B44" s="246" t="s">
        <v>322</v>
      </c>
      <c r="C44" s="305"/>
      <c r="D44" s="305"/>
      <c r="E44" s="305"/>
      <c r="F44" s="305"/>
      <c r="G44" s="305"/>
      <c r="H44" s="305"/>
      <c r="I44" s="305"/>
      <c r="J44" s="305"/>
      <c r="K44" s="305"/>
      <c r="L44" s="305"/>
      <c r="M44" s="305"/>
      <c r="N44" s="306"/>
      <c r="O44" s="221"/>
      <c r="P44" s="221"/>
      <c r="Q44" s="221"/>
      <c r="R44" s="221"/>
      <c r="S44" s="221"/>
      <c r="T44" s="221"/>
      <c r="U44" s="221"/>
      <c r="V44" s="221"/>
      <c r="W44" s="221"/>
      <c r="X44" s="221"/>
      <c r="Y44" s="221"/>
      <c r="Z44" s="221"/>
      <c r="AA44" s="221"/>
      <c r="AB44" s="221"/>
      <c r="AC44" s="221"/>
      <c r="AD44" s="221"/>
    </row>
    <row r="45" spans="1:30" s="222" customFormat="1" ht="12.75" x14ac:dyDescent="0.2">
      <c r="A45" s="304"/>
      <c r="B45" s="305"/>
      <c r="C45" s="305"/>
      <c r="D45" s="305"/>
      <c r="E45" s="305"/>
      <c r="F45" s="305"/>
      <c r="G45" s="305"/>
      <c r="H45" s="305"/>
      <c r="I45" s="305"/>
      <c r="J45" s="305"/>
      <c r="K45" s="305"/>
      <c r="L45" s="305"/>
      <c r="M45" s="305"/>
      <c r="N45" s="306"/>
      <c r="O45" s="221"/>
      <c r="P45" s="221"/>
      <c r="Q45" s="221"/>
      <c r="R45" s="221"/>
      <c r="S45" s="221"/>
      <c r="T45" s="221"/>
      <c r="U45" s="221"/>
      <c r="V45" s="221"/>
      <c r="W45" s="221"/>
      <c r="X45" s="221"/>
      <c r="Y45" s="221"/>
      <c r="Z45" s="221"/>
      <c r="AA45" s="221"/>
      <c r="AB45" s="221"/>
      <c r="AC45" s="221"/>
      <c r="AD45" s="221"/>
    </row>
    <row r="46" spans="1:30" s="222" customFormat="1" ht="12.75" customHeight="1" x14ac:dyDescent="0.2">
      <c r="A46" s="397" t="s">
        <v>275</v>
      </c>
      <c r="B46" s="398"/>
      <c r="C46" s="398"/>
      <c r="D46" s="398"/>
      <c r="E46" s="398"/>
      <c r="F46" s="398"/>
      <c r="G46" s="398"/>
      <c r="H46" s="398"/>
      <c r="I46" s="398"/>
      <c r="J46" s="398"/>
      <c r="K46" s="398"/>
      <c r="L46" s="398"/>
      <c r="M46" s="398"/>
      <c r="N46" s="399"/>
      <c r="O46" s="221"/>
      <c r="P46" s="221"/>
      <c r="Q46" s="221"/>
      <c r="R46" s="221"/>
      <c r="S46" s="221"/>
      <c r="T46" s="221"/>
      <c r="U46" s="221"/>
      <c r="V46" s="221"/>
      <c r="W46" s="221"/>
      <c r="X46" s="221"/>
      <c r="Y46" s="221"/>
      <c r="Z46" s="221"/>
      <c r="AA46" s="221"/>
      <c r="AB46" s="221"/>
      <c r="AC46" s="221"/>
      <c r="AD46" s="221"/>
    </row>
    <row r="47" spans="1:30" s="222" customFormat="1" ht="12.75" x14ac:dyDescent="0.2">
      <c r="A47" s="397"/>
      <c r="B47" s="398"/>
      <c r="C47" s="398"/>
      <c r="D47" s="398"/>
      <c r="E47" s="398"/>
      <c r="F47" s="398"/>
      <c r="G47" s="398"/>
      <c r="H47" s="398"/>
      <c r="I47" s="398"/>
      <c r="J47" s="398"/>
      <c r="K47" s="398"/>
      <c r="L47" s="398"/>
      <c r="M47" s="398"/>
      <c r="N47" s="399"/>
      <c r="O47" s="221"/>
      <c r="P47" s="221"/>
      <c r="Q47" s="221"/>
      <c r="R47" s="221"/>
      <c r="S47" s="221"/>
      <c r="T47" s="221"/>
      <c r="U47" s="221"/>
      <c r="V47" s="221"/>
      <c r="W47" s="221"/>
      <c r="X47" s="221"/>
      <c r="Y47" s="221"/>
      <c r="Z47" s="221"/>
      <c r="AA47" s="221"/>
      <c r="AB47" s="221"/>
      <c r="AC47" s="221"/>
      <c r="AD47" s="221"/>
    </row>
    <row r="48" spans="1:30" s="222" customFormat="1" ht="12.75" x14ac:dyDescent="0.2">
      <c r="A48" s="304"/>
      <c r="B48" s="305"/>
      <c r="C48" s="305"/>
      <c r="D48" s="305"/>
      <c r="E48" s="305"/>
      <c r="F48" s="305"/>
      <c r="G48" s="305"/>
      <c r="H48" s="305"/>
      <c r="I48" s="305"/>
      <c r="J48" s="305"/>
      <c r="K48" s="305"/>
      <c r="L48" s="305"/>
      <c r="M48" s="305"/>
      <c r="N48" s="306"/>
      <c r="O48" s="221"/>
      <c r="P48" s="221"/>
      <c r="Q48" s="221"/>
      <c r="R48" s="221"/>
      <c r="S48" s="221"/>
      <c r="T48" s="221"/>
      <c r="U48" s="221"/>
      <c r="V48" s="221"/>
      <c r="W48" s="221"/>
      <c r="X48" s="221"/>
      <c r="Y48" s="221"/>
      <c r="Z48" s="221"/>
      <c r="AA48" s="221"/>
      <c r="AB48" s="221"/>
      <c r="AC48" s="221"/>
      <c r="AD48" s="221"/>
    </row>
    <row r="49" spans="1:30" s="222" customFormat="1" ht="12.75" x14ac:dyDescent="0.2">
      <c r="A49" s="304" t="s">
        <v>323</v>
      </c>
      <c r="B49" s="305"/>
      <c r="C49" s="305"/>
      <c r="D49" s="305"/>
      <c r="E49" s="305"/>
      <c r="F49" s="305"/>
      <c r="G49" s="305"/>
      <c r="H49" s="305"/>
      <c r="I49" s="305"/>
      <c r="J49" s="305"/>
      <c r="K49" s="305"/>
      <c r="L49" s="305"/>
      <c r="M49" s="305"/>
      <c r="N49" s="306"/>
      <c r="O49" s="221"/>
      <c r="P49" s="221"/>
      <c r="Q49" s="221"/>
      <c r="R49" s="221"/>
      <c r="S49" s="221"/>
      <c r="T49" s="221"/>
      <c r="U49" s="221"/>
      <c r="V49" s="221"/>
      <c r="W49" s="221"/>
      <c r="X49" s="221"/>
      <c r="Y49" s="221"/>
      <c r="Z49" s="221"/>
      <c r="AA49" s="221"/>
      <c r="AB49" s="221"/>
      <c r="AC49" s="221"/>
      <c r="AD49" s="221"/>
    </row>
    <row r="50" spans="1:30" s="222" customFormat="1" ht="12.75" x14ac:dyDescent="0.2">
      <c r="A50" s="304" t="s">
        <v>324</v>
      </c>
      <c r="C50" s="305"/>
      <c r="D50" s="305"/>
      <c r="E50" s="305"/>
      <c r="F50" s="305"/>
      <c r="G50" s="305"/>
      <c r="H50" s="305"/>
      <c r="I50" s="305"/>
      <c r="J50" s="305"/>
      <c r="K50" s="305"/>
      <c r="L50" s="305"/>
      <c r="M50" s="305"/>
      <c r="N50" s="306"/>
      <c r="O50" s="221"/>
      <c r="P50" s="221"/>
      <c r="Q50" s="221"/>
      <c r="R50" s="221"/>
      <c r="S50" s="221"/>
      <c r="T50" s="221"/>
      <c r="U50" s="221"/>
      <c r="V50" s="221"/>
      <c r="W50" s="221"/>
      <c r="X50" s="221"/>
      <c r="Y50" s="221"/>
      <c r="Z50" s="221"/>
      <c r="AA50" s="221"/>
      <c r="AB50" s="221"/>
      <c r="AC50" s="221"/>
      <c r="AD50" s="221"/>
    </row>
    <row r="51" spans="1:30" s="222" customFormat="1" ht="12.75" x14ac:dyDescent="0.2">
      <c r="A51" s="218"/>
      <c r="B51" s="219"/>
      <c r="C51" s="219"/>
      <c r="D51" s="219"/>
      <c r="E51" s="219"/>
      <c r="F51" s="219"/>
      <c r="G51" s="219"/>
      <c r="H51" s="219"/>
      <c r="I51" s="219"/>
      <c r="J51" s="219"/>
      <c r="K51" s="219"/>
      <c r="L51" s="219"/>
      <c r="M51" s="219"/>
      <c r="N51" s="220"/>
      <c r="O51" s="221"/>
      <c r="P51" s="221"/>
      <c r="Q51" s="221"/>
      <c r="R51" s="221"/>
      <c r="S51" s="221"/>
      <c r="T51" s="221"/>
      <c r="U51" s="221"/>
      <c r="V51" s="221"/>
      <c r="W51" s="221"/>
      <c r="X51" s="221"/>
      <c r="Y51" s="221"/>
      <c r="Z51" s="221"/>
      <c r="AA51" s="221"/>
      <c r="AB51" s="221"/>
      <c r="AC51" s="221"/>
      <c r="AD51" s="221"/>
    </row>
    <row r="52" spans="1:30" s="222" customFormat="1" ht="12.75" x14ac:dyDescent="0.2">
      <c r="A52" s="304" t="s">
        <v>276</v>
      </c>
      <c r="B52" s="305"/>
      <c r="C52" s="305"/>
      <c r="D52" s="305"/>
      <c r="E52" s="305"/>
      <c r="F52" s="250" t="s">
        <v>277</v>
      </c>
      <c r="G52" s="219"/>
      <c r="H52" s="219"/>
      <c r="I52" s="219"/>
      <c r="J52" s="219"/>
      <c r="K52" s="219"/>
      <c r="L52" s="219"/>
      <c r="M52" s="219"/>
      <c r="N52" s="220"/>
      <c r="O52" s="221"/>
      <c r="P52" s="221"/>
      <c r="Q52" s="221"/>
      <c r="R52" s="221"/>
      <c r="S52" s="221"/>
      <c r="T52" s="221"/>
      <c r="U52" s="221"/>
      <c r="V52" s="221"/>
      <c r="W52" s="221"/>
      <c r="X52" s="221"/>
      <c r="Y52" s="221"/>
      <c r="Z52" s="221"/>
      <c r="AA52" s="221"/>
      <c r="AB52" s="221"/>
      <c r="AC52" s="221"/>
      <c r="AD52" s="221"/>
    </row>
    <row r="53" spans="1:30" s="222" customFormat="1" ht="12.75" x14ac:dyDescent="0.2">
      <c r="A53" s="304" t="s">
        <v>264</v>
      </c>
      <c r="B53" s="305"/>
      <c r="C53" s="305"/>
      <c r="D53" s="305"/>
      <c r="E53" s="305"/>
      <c r="F53" s="219"/>
      <c r="G53" s="219"/>
      <c r="H53" s="219"/>
      <c r="I53" s="219"/>
      <c r="J53" s="219"/>
      <c r="K53" s="219"/>
      <c r="L53" s="219"/>
      <c r="M53" s="219"/>
      <c r="N53" s="220"/>
      <c r="O53" s="221"/>
      <c r="P53" s="221"/>
      <c r="Q53" s="221"/>
      <c r="R53" s="221"/>
      <c r="S53" s="221"/>
      <c r="T53" s="221"/>
      <c r="U53" s="221"/>
      <c r="V53" s="221"/>
      <c r="W53" s="221"/>
      <c r="X53" s="221"/>
      <c r="Y53" s="221"/>
      <c r="Z53" s="221"/>
      <c r="AA53" s="221"/>
      <c r="AB53" s="221"/>
      <c r="AC53" s="221"/>
      <c r="AD53" s="221"/>
    </row>
    <row r="54" spans="1:30" s="222" customFormat="1" ht="12.75" x14ac:dyDescent="0.2">
      <c r="A54" s="304"/>
      <c r="B54" s="305"/>
      <c r="C54" s="305"/>
      <c r="D54" s="305"/>
      <c r="E54" s="305"/>
      <c r="F54" s="219"/>
      <c r="G54" s="219"/>
      <c r="H54" s="219"/>
      <c r="I54" s="219"/>
      <c r="J54" s="219"/>
      <c r="K54" s="219"/>
      <c r="L54" s="219"/>
      <c r="M54" s="219"/>
      <c r="N54" s="220"/>
      <c r="O54" s="221"/>
      <c r="P54" s="221"/>
      <c r="Q54" s="221"/>
      <c r="R54" s="221"/>
      <c r="S54" s="221"/>
      <c r="T54" s="221"/>
      <c r="U54" s="221"/>
      <c r="V54" s="221"/>
      <c r="W54" s="221"/>
      <c r="X54" s="221"/>
      <c r="Y54" s="221"/>
      <c r="Z54" s="221"/>
      <c r="AA54" s="221"/>
      <c r="AB54" s="221"/>
      <c r="AC54" s="221"/>
      <c r="AD54" s="221"/>
    </row>
    <row r="55" spans="1:30" s="222" customFormat="1" ht="18" x14ac:dyDescent="0.2">
      <c r="A55" s="400" t="s">
        <v>347</v>
      </c>
      <c r="B55" s="403"/>
      <c r="C55" s="403"/>
      <c r="D55" s="403"/>
      <c r="E55" s="403"/>
      <c r="F55" s="403"/>
      <c r="G55" s="403"/>
      <c r="H55" s="403"/>
      <c r="I55" s="403"/>
      <c r="J55" s="403"/>
      <c r="K55" s="403"/>
      <c r="L55" s="403"/>
      <c r="M55" s="403"/>
      <c r="N55" s="404"/>
      <c r="O55" s="221"/>
      <c r="P55" s="221"/>
      <c r="Q55" s="221"/>
      <c r="R55" s="221"/>
      <c r="S55" s="221"/>
      <c r="T55" s="221"/>
      <c r="U55" s="221"/>
      <c r="V55" s="221"/>
      <c r="W55" s="221"/>
      <c r="X55" s="221"/>
      <c r="Y55" s="221"/>
      <c r="Z55" s="221"/>
      <c r="AA55" s="221"/>
      <c r="AB55" s="221"/>
      <c r="AC55" s="221"/>
      <c r="AD55" s="221"/>
    </row>
    <row r="56" spans="1:30" s="222" customFormat="1" ht="64.5" customHeight="1" x14ac:dyDescent="0.2">
      <c r="A56" s="405" t="s">
        <v>350</v>
      </c>
      <c r="B56" s="406"/>
      <c r="C56" s="406"/>
      <c r="D56" s="406"/>
      <c r="E56" s="406"/>
      <c r="F56" s="406"/>
      <c r="G56" s="406"/>
      <c r="H56" s="406"/>
      <c r="I56" s="406"/>
      <c r="J56" s="406"/>
      <c r="K56" s="406"/>
      <c r="L56" s="406"/>
      <c r="M56" s="406"/>
      <c r="N56" s="407"/>
      <c r="O56" s="221"/>
      <c r="P56" s="221"/>
      <c r="Q56" s="221"/>
      <c r="R56" s="221"/>
      <c r="S56" s="221"/>
      <c r="T56" s="221"/>
      <c r="U56" s="221"/>
      <c r="V56" s="221"/>
      <c r="W56" s="221"/>
      <c r="X56" s="221"/>
      <c r="Y56" s="221"/>
      <c r="Z56" s="221"/>
      <c r="AA56" s="221"/>
      <c r="AB56" s="221"/>
      <c r="AC56" s="221"/>
      <c r="AD56" s="221"/>
    </row>
    <row r="57" spans="1:30" s="222" customFormat="1" ht="12.75" customHeight="1" x14ac:dyDescent="0.2">
      <c r="A57" s="391"/>
      <c r="B57" s="392"/>
      <c r="C57" s="392"/>
      <c r="D57" s="392"/>
      <c r="E57" s="392"/>
      <c r="F57" s="392"/>
      <c r="G57" s="392"/>
      <c r="H57" s="392"/>
      <c r="I57" s="392"/>
      <c r="J57" s="392"/>
      <c r="K57" s="392"/>
      <c r="L57" s="392"/>
      <c r="M57" s="392"/>
      <c r="N57" s="393"/>
      <c r="O57" s="221"/>
      <c r="P57" s="221"/>
      <c r="Q57" s="221"/>
      <c r="R57" s="221"/>
      <c r="S57" s="221"/>
      <c r="T57" s="221"/>
      <c r="U57" s="221"/>
      <c r="V57" s="221"/>
      <c r="W57" s="221"/>
      <c r="X57" s="221"/>
      <c r="Y57" s="221"/>
      <c r="Z57" s="221"/>
      <c r="AA57" s="221"/>
      <c r="AB57" s="221"/>
      <c r="AC57" s="221"/>
      <c r="AD57" s="221"/>
    </row>
    <row r="58" spans="1:30" s="222" customFormat="1" ht="24" customHeight="1" x14ac:dyDescent="0.2">
      <c r="A58" s="394" t="s">
        <v>348</v>
      </c>
      <c r="B58" s="395"/>
      <c r="C58" s="395"/>
      <c r="D58" s="395"/>
      <c r="E58" s="395"/>
      <c r="F58" s="395"/>
      <c r="G58" s="395"/>
      <c r="H58" s="395"/>
      <c r="I58" s="395"/>
      <c r="J58" s="395"/>
      <c r="K58" s="395"/>
      <c r="L58" s="395"/>
      <c r="M58" s="395"/>
      <c r="N58" s="396"/>
      <c r="O58" s="221"/>
      <c r="P58" s="221"/>
      <c r="Q58" s="221"/>
      <c r="R58" s="221"/>
      <c r="S58" s="221"/>
      <c r="T58" s="221"/>
      <c r="U58" s="221"/>
      <c r="V58" s="221"/>
      <c r="W58" s="221"/>
      <c r="X58" s="221"/>
      <c r="Y58" s="221"/>
      <c r="Z58" s="221"/>
      <c r="AA58" s="221"/>
      <c r="AB58" s="221"/>
      <c r="AC58" s="221"/>
      <c r="AD58" s="221"/>
    </row>
    <row r="59" spans="1:30" s="222" customFormat="1" ht="12.75" x14ac:dyDescent="0.2">
      <c r="A59" s="304" t="s">
        <v>349</v>
      </c>
      <c r="B59" s="305"/>
      <c r="C59" s="305"/>
      <c r="D59" s="305"/>
      <c r="E59" s="305"/>
      <c r="F59" s="219"/>
      <c r="G59" s="219"/>
      <c r="H59" s="219"/>
      <c r="I59" s="219"/>
      <c r="J59" s="219"/>
      <c r="K59" s="219"/>
      <c r="L59" s="219"/>
      <c r="M59" s="219"/>
      <c r="N59" s="220"/>
      <c r="O59" s="221"/>
      <c r="P59" s="221"/>
      <c r="Q59" s="221"/>
      <c r="R59" s="221"/>
      <c r="S59" s="221"/>
      <c r="T59" s="221"/>
      <c r="U59" s="221"/>
      <c r="V59" s="221"/>
      <c r="W59" s="221"/>
      <c r="X59" s="221"/>
      <c r="Y59" s="221"/>
      <c r="Z59" s="221"/>
      <c r="AA59" s="221"/>
      <c r="AB59" s="221"/>
      <c r="AC59" s="221"/>
      <c r="AD59" s="221"/>
    </row>
    <row r="60" spans="1:30" x14ac:dyDescent="0.2">
      <c r="A60" s="218"/>
      <c r="B60" s="188"/>
      <c r="C60" s="188"/>
      <c r="D60" s="188"/>
      <c r="E60" s="188"/>
      <c r="F60" s="250"/>
      <c r="G60" s="188"/>
      <c r="H60" s="188"/>
      <c r="I60" s="188"/>
      <c r="J60" s="188"/>
      <c r="K60" s="188"/>
      <c r="L60" s="188"/>
      <c r="M60" s="188"/>
      <c r="N60" s="212"/>
    </row>
    <row r="61" spans="1:30" ht="15" x14ac:dyDescent="0.25">
      <c r="A61" s="218" t="s">
        <v>325</v>
      </c>
      <c r="B61" s="311"/>
      <c r="C61" s="311"/>
      <c r="D61" s="311"/>
      <c r="E61" s="311"/>
      <c r="F61" s="311"/>
      <c r="G61" s="311"/>
      <c r="H61" s="311"/>
      <c r="I61" s="311"/>
      <c r="J61" s="311"/>
      <c r="K61" s="311"/>
      <c r="L61" s="311"/>
      <c r="M61" s="311"/>
      <c r="N61" s="212"/>
    </row>
    <row r="62" spans="1:30" x14ac:dyDescent="0.2">
      <c r="A62" s="304" t="s">
        <v>270</v>
      </c>
      <c r="B62" s="188"/>
      <c r="C62" s="188"/>
      <c r="D62" s="188"/>
      <c r="E62" s="188"/>
      <c r="F62" s="250"/>
      <c r="G62" s="188"/>
      <c r="H62" s="188"/>
      <c r="I62" s="188"/>
      <c r="J62" s="188"/>
      <c r="K62" s="188"/>
      <c r="L62" s="188"/>
      <c r="M62" s="188"/>
      <c r="N62" s="212"/>
    </row>
    <row r="63" spans="1:30" ht="15" thickBot="1" x14ac:dyDescent="0.25">
      <c r="A63" s="387" t="s">
        <v>326</v>
      </c>
      <c r="B63" s="388"/>
      <c r="C63" s="388"/>
      <c r="D63" s="388"/>
      <c r="E63" s="388"/>
      <c r="F63" s="388"/>
      <c r="G63" s="388"/>
      <c r="H63" s="388"/>
      <c r="I63" s="388"/>
      <c r="J63" s="213"/>
      <c r="K63" s="213"/>
      <c r="L63" s="213"/>
      <c r="M63" s="213"/>
      <c r="N63" s="214"/>
    </row>
    <row r="64" spans="1:30" x14ac:dyDescent="0.2">
      <c r="A64" s="210"/>
      <c r="B64" s="210"/>
      <c r="C64" s="210"/>
      <c r="D64" s="210"/>
      <c r="E64" s="210"/>
      <c r="F64" s="210"/>
      <c r="G64" s="210"/>
      <c r="H64" s="210"/>
      <c r="I64" s="210"/>
      <c r="J64" s="210"/>
      <c r="K64" s="210"/>
      <c r="L64" s="210"/>
      <c r="M64" s="210"/>
      <c r="N64" s="210"/>
    </row>
    <row r="65" s="210" customFormat="1" x14ac:dyDescent="0.2"/>
    <row r="66" s="210" customFormat="1" x14ac:dyDescent="0.2"/>
    <row r="67" s="210" customFormat="1" x14ac:dyDescent="0.2"/>
    <row r="68" s="210" customFormat="1" x14ac:dyDescent="0.2"/>
    <row r="69" s="210" customFormat="1" x14ac:dyDescent="0.2"/>
    <row r="70" s="210" customFormat="1" x14ac:dyDescent="0.2"/>
    <row r="71" s="210" customFormat="1" x14ac:dyDescent="0.2"/>
    <row r="72" s="210" customFormat="1" x14ac:dyDescent="0.2"/>
    <row r="73" s="210" customFormat="1" x14ac:dyDescent="0.2"/>
    <row r="74" s="210" customFormat="1" x14ac:dyDescent="0.2"/>
    <row r="75" s="210" customFormat="1" x14ac:dyDescent="0.2"/>
    <row r="76" s="210" customFormat="1" x14ac:dyDescent="0.2"/>
    <row r="77" s="210" customFormat="1" x14ac:dyDescent="0.2"/>
    <row r="78" s="210" customFormat="1" x14ac:dyDescent="0.2"/>
    <row r="79" s="210" customFormat="1" x14ac:dyDescent="0.2"/>
    <row r="80" s="210" customFormat="1" x14ac:dyDescent="0.2"/>
    <row r="81" spans="1:14" s="210" customFormat="1" x14ac:dyDescent="0.2"/>
    <row r="82" spans="1:14" s="210" customFormat="1" x14ac:dyDescent="0.2"/>
    <row r="83" spans="1:14" s="210" customFormat="1" x14ac:dyDescent="0.2"/>
    <row r="84" spans="1:14" s="210" customFormat="1" x14ac:dyDescent="0.2"/>
    <row r="85" spans="1:14" s="210" customFormat="1" x14ac:dyDescent="0.2"/>
    <row r="86" spans="1:14" s="210" customFormat="1" x14ac:dyDescent="0.2"/>
    <row r="87" spans="1:14" s="210" customFormat="1" x14ac:dyDescent="0.2"/>
    <row r="88" spans="1:14" s="210" customFormat="1" x14ac:dyDescent="0.2"/>
    <row r="89" spans="1:14" s="210" customFormat="1" x14ac:dyDescent="0.2"/>
    <row r="90" spans="1:14" s="210" customFormat="1" x14ac:dyDescent="0.2"/>
    <row r="91" spans="1:14" s="210" customFormat="1" x14ac:dyDescent="0.2"/>
    <row r="92" spans="1:14" s="210" customFormat="1" x14ac:dyDescent="0.2"/>
    <row r="93" spans="1:14" s="210" customFormat="1" x14ac:dyDescent="0.2"/>
    <row r="94" spans="1:14" s="210" customFormat="1" x14ac:dyDescent="0.2">
      <c r="A94" s="217"/>
      <c r="B94" s="217"/>
      <c r="C94" s="217"/>
      <c r="D94" s="217"/>
      <c r="E94" s="217"/>
      <c r="F94" s="217"/>
      <c r="G94" s="217"/>
      <c r="H94" s="217"/>
      <c r="I94" s="217"/>
      <c r="J94" s="217"/>
      <c r="K94" s="217"/>
      <c r="L94" s="217"/>
      <c r="M94" s="217"/>
      <c r="N94" s="217"/>
    </row>
  </sheetData>
  <sheetProtection algorithmName="SHA-512" hashValue="0KgBUCiO0FyQow/2SST6A3bS7lyQOHyLQVd62hvncf49IY6m6JI5B02TYb/XMRs0XnumIIvtJIhAk1H3Q5yraw==" saltValue="DHNq8r9mnbB07+TEql0/2Q==" spinCount="100000" sheet="1" objects="1" scenarios="1"/>
  <mergeCells count="6">
    <mergeCell ref="A58:N58"/>
    <mergeCell ref="A46:N47"/>
    <mergeCell ref="A6:N6"/>
    <mergeCell ref="A36:N36"/>
    <mergeCell ref="A55:N55"/>
    <mergeCell ref="A56:N56"/>
  </mergeCells>
  <hyperlinks>
    <hyperlink ref="F52" r:id="rId1" display="Go to http://ci25.actonsoftware.com/acton/form/2795/0001:d-0001/0/index.htm to submit your "/>
    <hyperlink ref="A63:I63" r:id="rId2" display="Help form at: http://ci25.actonsoftware.com/acton/form/2795/000e:d-0001/1/index.htm"/>
    <hyperlink ref="A15" r:id="rId3"/>
    <hyperlink ref="L18" r:id="rId4"/>
  </hyperlinks>
  <pageMargins left="0.7" right="0.7" top="0.75" bottom="0.75" header="0.3" footer="0.3"/>
  <pageSetup scale="67" orientation="portrait" horizontalDpi="2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53"/>
  <sheetViews>
    <sheetView showRowColHeaders="0" workbookViewId="0">
      <selection activeCell="E9" sqref="E9"/>
    </sheetView>
  </sheetViews>
  <sheetFormatPr defaultRowHeight="15" x14ac:dyDescent="0.25"/>
  <cols>
    <col min="1" max="1" width="13" customWidth="1"/>
    <col min="2" max="2" width="5.5703125" customWidth="1"/>
    <col min="3" max="3" width="4.42578125" bestFit="1" customWidth="1"/>
    <col min="4" max="4" width="7.7109375" customWidth="1"/>
    <col min="5" max="5" width="7.140625" customWidth="1"/>
    <col min="9" max="9" width="7.140625" customWidth="1"/>
    <col min="10" max="10" width="16.5703125" customWidth="1"/>
    <col min="11" max="11" width="49.7109375" customWidth="1"/>
    <col min="12" max="38" width="9.140625" style="203"/>
  </cols>
  <sheetData>
    <row r="1" spans="1:38" x14ac:dyDescent="0.25">
      <c r="A1" s="414"/>
      <c r="B1" s="415"/>
      <c r="C1" s="415"/>
      <c r="D1" s="415"/>
      <c r="E1" s="415"/>
      <c r="F1" s="415"/>
      <c r="G1" s="415"/>
      <c r="H1" s="415"/>
      <c r="I1" s="415"/>
      <c r="J1" s="415"/>
      <c r="K1" s="416"/>
    </row>
    <row r="2" spans="1:38" x14ac:dyDescent="0.25">
      <c r="A2" s="417"/>
      <c r="B2" s="418"/>
      <c r="C2" s="418"/>
      <c r="D2" s="418"/>
      <c r="E2" s="418"/>
      <c r="F2" s="418"/>
      <c r="G2" s="418"/>
      <c r="H2" s="418"/>
      <c r="I2" s="418"/>
      <c r="J2" s="418"/>
      <c r="K2" s="419"/>
    </row>
    <row r="3" spans="1:38" x14ac:dyDescent="0.25">
      <c r="A3" s="417"/>
      <c r="B3" s="418"/>
      <c r="C3" s="418"/>
      <c r="D3" s="418"/>
      <c r="E3" s="418"/>
      <c r="F3" s="418"/>
      <c r="G3" s="418"/>
      <c r="H3" s="418"/>
      <c r="I3" s="418"/>
      <c r="J3" s="418"/>
      <c r="K3" s="419"/>
    </row>
    <row r="4" spans="1:38" x14ac:dyDescent="0.25">
      <c r="A4" s="417"/>
      <c r="B4" s="418"/>
      <c r="C4" s="418"/>
      <c r="D4" s="418"/>
      <c r="E4" s="418"/>
      <c r="F4" s="418"/>
      <c r="G4" s="418"/>
      <c r="H4" s="418"/>
      <c r="I4" s="418"/>
      <c r="J4" s="418"/>
      <c r="K4" s="419"/>
    </row>
    <row r="5" spans="1:38" x14ac:dyDescent="0.25">
      <c r="A5" s="417"/>
      <c r="B5" s="418"/>
      <c r="C5" s="418"/>
      <c r="D5" s="418"/>
      <c r="E5" s="418"/>
      <c r="F5" s="418"/>
      <c r="G5" s="418"/>
      <c r="H5" s="418"/>
      <c r="I5" s="418"/>
      <c r="J5" s="418"/>
      <c r="K5" s="419"/>
    </row>
    <row r="6" spans="1:38" x14ac:dyDescent="0.25">
      <c r="A6" s="109"/>
      <c r="B6" s="420"/>
      <c r="C6" s="420"/>
      <c r="D6" s="420"/>
      <c r="E6" s="420"/>
      <c r="F6" s="420"/>
      <c r="G6" s="420"/>
      <c r="H6" s="420"/>
      <c r="I6" s="420"/>
      <c r="J6" s="420"/>
      <c r="K6" s="421"/>
    </row>
    <row r="7" spans="1:38" s="193" customFormat="1" ht="18" x14ac:dyDescent="0.25">
      <c r="A7" s="190"/>
      <c r="B7" s="288" t="s">
        <v>243</v>
      </c>
      <c r="C7" s="187"/>
      <c r="D7" s="187"/>
      <c r="E7" s="187"/>
      <c r="F7" s="187"/>
      <c r="G7" s="187"/>
      <c r="H7" s="110"/>
      <c r="I7" s="196"/>
      <c r="J7" s="191"/>
      <c r="K7" s="192"/>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row>
    <row r="8" spans="1:38" s="193" customFormat="1" ht="18" x14ac:dyDescent="0.25">
      <c r="A8" s="190"/>
      <c r="B8" s="178"/>
      <c r="C8" s="187"/>
      <c r="D8" s="187"/>
      <c r="E8" s="187"/>
      <c r="F8" s="187"/>
      <c r="G8" s="187"/>
      <c r="H8" s="110"/>
      <c r="I8" s="196"/>
      <c r="J8" s="191"/>
      <c r="K8" s="192"/>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row>
    <row r="9" spans="1:38" s="198" customFormat="1" ht="12.75" x14ac:dyDescent="0.2">
      <c r="A9" s="190"/>
      <c r="D9" s="289" t="s">
        <v>259</v>
      </c>
      <c r="E9" s="241" t="s">
        <v>260</v>
      </c>
      <c r="F9" s="290" t="s">
        <v>271</v>
      </c>
      <c r="G9" s="189"/>
      <c r="H9" s="195"/>
      <c r="I9" s="196"/>
      <c r="J9" s="248"/>
      <c r="K9" s="24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row>
    <row r="10" spans="1:38" s="198" customFormat="1" ht="12.75" x14ac:dyDescent="0.2">
      <c r="A10" s="190"/>
      <c r="B10" s="240"/>
      <c r="C10" s="241"/>
      <c r="D10" s="242"/>
      <c r="E10" s="189"/>
      <c r="F10" s="189"/>
      <c r="G10" s="189"/>
      <c r="H10" s="195"/>
      <c r="I10" s="196"/>
      <c r="K10" s="24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row>
    <row r="11" spans="1:38" s="201" customFormat="1" x14ac:dyDescent="0.25">
      <c r="A11" s="199"/>
      <c r="B11" s="181"/>
      <c r="C11" s="194"/>
      <c r="D11" s="194"/>
      <c r="E11" s="194"/>
      <c r="F11" s="243"/>
      <c r="G11" s="194"/>
      <c r="H11" s="194"/>
      <c r="I11" s="194"/>
      <c r="J11" s="194"/>
      <c r="K11" s="200"/>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row>
    <row r="12" spans="1:38" s="201" customFormat="1" ht="41.25" customHeight="1" x14ac:dyDescent="0.2">
      <c r="A12" s="199"/>
      <c r="B12" s="181"/>
      <c r="C12" s="194"/>
      <c r="D12" s="194"/>
      <c r="E12" s="249" t="s">
        <v>272</v>
      </c>
      <c r="F12" s="194"/>
      <c r="G12" s="194"/>
      <c r="H12" s="194"/>
      <c r="I12" s="194"/>
      <c r="J12" s="194"/>
      <c r="K12" s="200"/>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row>
    <row r="13" spans="1:38" s="2" customFormat="1" x14ac:dyDescent="0.25">
      <c r="A13" s="182"/>
      <c r="D13" s="245"/>
      <c r="E13" s="3"/>
      <c r="F13" s="3"/>
      <c r="G13" s="3"/>
      <c r="H13" s="3"/>
      <c r="I13" s="3"/>
      <c r="J13" s="194"/>
      <c r="K13" s="18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row>
    <row r="14" spans="1:38" s="201" customFormat="1" ht="12" x14ac:dyDescent="0.2">
      <c r="A14" s="199"/>
      <c r="B14" s="202"/>
      <c r="C14" s="194"/>
      <c r="D14" s="194"/>
      <c r="E14" s="194"/>
      <c r="F14" s="194"/>
      <c r="G14" s="194"/>
      <c r="H14" s="194"/>
      <c r="I14" s="194"/>
      <c r="J14" s="194"/>
      <c r="K14" s="200"/>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row>
    <row r="15" spans="1:38" s="201" customFormat="1" ht="12" x14ac:dyDescent="0.2">
      <c r="A15" s="199"/>
      <c r="B15" s="194"/>
      <c r="C15" s="194"/>
      <c r="D15" s="194"/>
      <c r="F15" s="194"/>
      <c r="G15" s="194"/>
      <c r="H15" s="194"/>
      <c r="I15" s="194"/>
      <c r="J15" s="194"/>
      <c r="K15" s="200"/>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row>
    <row r="16" spans="1:38" s="201" customFormat="1" ht="12" x14ac:dyDescent="0.2">
      <c r="A16" s="199"/>
      <c r="B16" s="194"/>
      <c r="C16" s="194"/>
      <c r="D16" s="194"/>
      <c r="F16" s="194"/>
      <c r="G16" s="194"/>
      <c r="H16" s="194"/>
      <c r="I16" s="194"/>
      <c r="J16" s="194"/>
      <c r="K16" s="200"/>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row>
    <row r="17" spans="1:38" s="2" customFormat="1" x14ac:dyDescent="0.25">
      <c r="A17" s="182"/>
      <c r="B17" s="3"/>
      <c r="C17" s="3"/>
      <c r="D17" s="3"/>
      <c r="E17" s="206"/>
      <c r="F17" s="3"/>
      <c r="G17" s="3"/>
      <c r="H17" s="3"/>
      <c r="I17" s="3"/>
      <c r="J17" s="3"/>
      <c r="K17" s="18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row>
    <row r="18" spans="1:38" s="2" customFormat="1" x14ac:dyDescent="0.25">
      <c r="A18" s="182"/>
      <c r="B18" s="247"/>
      <c r="C18" s="219"/>
      <c r="D18" s="3"/>
      <c r="F18" s="3"/>
      <c r="G18" s="3"/>
      <c r="H18" s="3"/>
      <c r="I18" s="3"/>
      <c r="J18" s="3"/>
      <c r="K18" s="18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row>
    <row r="19" spans="1:38" s="2" customFormat="1" x14ac:dyDescent="0.25">
      <c r="A19" s="182"/>
      <c r="B19" s="246"/>
      <c r="C19" s="219"/>
      <c r="D19" s="3"/>
      <c r="E19" s="3"/>
      <c r="F19" s="3"/>
      <c r="G19" s="3"/>
      <c r="H19" s="3"/>
      <c r="I19" s="3"/>
      <c r="J19" s="3"/>
      <c r="K19" s="18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row>
    <row r="20" spans="1:38" s="2" customFormat="1" x14ac:dyDescent="0.25">
      <c r="A20" s="182"/>
      <c r="B20" s="246"/>
      <c r="C20" s="219"/>
      <c r="D20" s="3"/>
      <c r="E20" s="3"/>
      <c r="F20" s="3"/>
      <c r="G20" s="3"/>
      <c r="H20" s="3"/>
      <c r="I20" s="3"/>
      <c r="J20" s="3"/>
      <c r="K20" s="18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row>
    <row r="21" spans="1:38" s="2" customFormat="1" x14ac:dyDescent="0.25">
      <c r="A21" s="182"/>
      <c r="B21" s="246"/>
      <c r="C21" s="219"/>
      <c r="D21" s="3"/>
      <c r="E21" s="3"/>
      <c r="F21" s="3"/>
      <c r="G21" s="3"/>
      <c r="H21" s="3"/>
      <c r="I21" s="3"/>
      <c r="J21" s="3"/>
      <c r="K21" s="18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row>
    <row r="22" spans="1:38" s="2" customFormat="1" x14ac:dyDescent="0.25">
      <c r="A22" s="182"/>
      <c r="B22" s="246"/>
      <c r="C22" s="219"/>
      <c r="D22" s="3"/>
      <c r="E22" s="3"/>
      <c r="F22" s="3"/>
      <c r="G22" s="3"/>
      <c r="H22" s="3"/>
      <c r="I22" s="3"/>
      <c r="J22" s="3"/>
      <c r="K22" s="18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row>
    <row r="23" spans="1:38" s="2" customFormat="1" ht="15.75" thickBot="1" x14ac:dyDescent="0.3">
      <c r="A23" s="184"/>
      <c r="B23" s="185"/>
      <c r="C23" s="185"/>
      <c r="D23" s="185"/>
      <c r="E23" s="185"/>
      <c r="F23" s="185"/>
      <c r="G23" s="185"/>
      <c r="H23" s="185"/>
      <c r="I23" s="185"/>
      <c r="J23" s="185"/>
      <c r="K23" s="186"/>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row>
    <row r="24" spans="1:38" s="203" customFormat="1" x14ac:dyDescent="0.25"/>
    <row r="25" spans="1:38" s="203" customFormat="1" x14ac:dyDescent="0.25"/>
    <row r="26" spans="1:38" s="203" customFormat="1" x14ac:dyDescent="0.25"/>
    <row r="27" spans="1:38" s="203" customFormat="1" x14ac:dyDescent="0.25"/>
    <row r="28" spans="1:38" s="203" customFormat="1" x14ac:dyDescent="0.25"/>
    <row r="29" spans="1:38" s="203" customFormat="1" x14ac:dyDescent="0.25"/>
    <row r="30" spans="1:38" s="203" customFormat="1" x14ac:dyDescent="0.25"/>
    <row r="31" spans="1:38" s="203" customFormat="1" x14ac:dyDescent="0.25"/>
    <row r="32" spans="1:38" s="203" customFormat="1" x14ac:dyDescent="0.25"/>
    <row r="33" s="203" customFormat="1" x14ac:dyDescent="0.25"/>
    <row r="34" s="203" customFormat="1" x14ac:dyDescent="0.25"/>
    <row r="35" s="203" customFormat="1" x14ac:dyDescent="0.25"/>
    <row r="36" s="203" customFormat="1" x14ac:dyDescent="0.25"/>
    <row r="37" s="203" customFormat="1" x14ac:dyDescent="0.25"/>
    <row r="38" s="203" customFormat="1" x14ac:dyDescent="0.25"/>
    <row r="39" s="203" customFormat="1" x14ac:dyDescent="0.25"/>
    <row r="40" s="203" customFormat="1" x14ac:dyDescent="0.25"/>
    <row r="41" s="203" customFormat="1" x14ac:dyDescent="0.25"/>
    <row r="42" s="203" customFormat="1" x14ac:dyDescent="0.25"/>
    <row r="43" s="203" customFormat="1" x14ac:dyDescent="0.25"/>
    <row r="44" s="203" customFormat="1" x14ac:dyDescent="0.25"/>
    <row r="45" s="203" customFormat="1" x14ac:dyDescent="0.25"/>
    <row r="46" s="203" customFormat="1" x14ac:dyDescent="0.25"/>
    <row r="47" s="203" customFormat="1" x14ac:dyDescent="0.25"/>
    <row r="48" s="203" customFormat="1" x14ac:dyDescent="0.25"/>
    <row r="49" s="203" customFormat="1" x14ac:dyDescent="0.25"/>
    <row r="50" s="203" customFormat="1" x14ac:dyDescent="0.25"/>
    <row r="51" s="203" customFormat="1" x14ac:dyDescent="0.25"/>
    <row r="52" s="203" customFormat="1" x14ac:dyDescent="0.25"/>
    <row r="53" s="203" customFormat="1" x14ac:dyDescent="0.25"/>
  </sheetData>
  <sheetProtection algorithmName="SHA-512" hashValue="aJVNMz41oL8j0+Oqa/FBo0GMW1N+KbxzJaiQ6FJr8coRDi1/z8rhajyLekJNAmt6cb94oS/UytzNt8HjNMteCg==" saltValue="H0M6N2WoY22wX5uTqJRzjw==" spinCount="100000" sheet="1" objects="1" scenarios="1"/>
  <mergeCells count="2">
    <mergeCell ref="A1:K5"/>
    <mergeCell ref="B6:K6"/>
  </mergeCells>
  <hyperlinks>
    <hyperlink ref="E9" r:id="rId1"/>
  </hyperlinks>
  <pageMargins left="0.7" right="0.7" top="0.75" bottom="0.75" header="0.3" footer="0.3"/>
  <pageSetup scale="88"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L66"/>
  <sheetViews>
    <sheetView showRowColHeaders="0" workbookViewId="0">
      <selection activeCell="A8" sqref="A8"/>
    </sheetView>
  </sheetViews>
  <sheetFormatPr defaultRowHeight="15" x14ac:dyDescent="0.25"/>
  <cols>
    <col min="9" max="9" width="14.28515625" customWidth="1"/>
    <col min="10" max="10" width="16.5703125" customWidth="1"/>
    <col min="11" max="11" width="36" customWidth="1"/>
    <col min="12" max="38" width="9.140625" style="203"/>
  </cols>
  <sheetData>
    <row r="1" spans="1:38" x14ac:dyDescent="0.25">
      <c r="A1" s="414"/>
      <c r="B1" s="415"/>
      <c r="C1" s="415"/>
      <c r="D1" s="415"/>
      <c r="E1" s="415"/>
      <c r="F1" s="415"/>
      <c r="G1" s="415"/>
      <c r="H1" s="415"/>
      <c r="I1" s="415"/>
      <c r="J1" s="415"/>
      <c r="K1" s="416"/>
    </row>
    <row r="2" spans="1:38" x14ac:dyDescent="0.25">
      <c r="A2" s="417"/>
      <c r="B2" s="418"/>
      <c r="C2" s="418"/>
      <c r="D2" s="418"/>
      <c r="E2" s="418"/>
      <c r="F2" s="418"/>
      <c r="G2" s="418"/>
      <c r="H2" s="418"/>
      <c r="I2" s="418"/>
      <c r="J2" s="418"/>
      <c r="K2" s="419"/>
    </row>
    <row r="3" spans="1:38" x14ac:dyDescent="0.25">
      <c r="A3" s="417"/>
      <c r="B3" s="418"/>
      <c r="C3" s="418"/>
      <c r="D3" s="418"/>
      <c r="E3" s="418"/>
      <c r="F3" s="418"/>
      <c r="G3" s="418"/>
      <c r="H3" s="418"/>
      <c r="I3" s="418"/>
      <c r="J3" s="418"/>
      <c r="K3" s="419"/>
    </row>
    <row r="4" spans="1:38" x14ac:dyDescent="0.25">
      <c r="A4" s="417"/>
      <c r="B4" s="418"/>
      <c r="C4" s="418"/>
      <c r="D4" s="418"/>
      <c r="E4" s="418"/>
      <c r="F4" s="418"/>
      <c r="G4" s="418"/>
      <c r="H4" s="418"/>
      <c r="I4" s="418"/>
      <c r="J4" s="418"/>
      <c r="K4" s="419"/>
    </row>
    <row r="5" spans="1:38" x14ac:dyDescent="0.25">
      <c r="A5" s="417"/>
      <c r="B5" s="418"/>
      <c r="C5" s="418"/>
      <c r="D5" s="418"/>
      <c r="E5" s="418"/>
      <c r="F5" s="418"/>
      <c r="G5" s="418"/>
      <c r="H5" s="418"/>
      <c r="I5" s="418"/>
      <c r="J5" s="418"/>
      <c r="K5" s="419"/>
    </row>
    <row r="6" spans="1:38" x14ac:dyDescent="0.25">
      <c r="A6" s="109"/>
      <c r="B6" s="420"/>
      <c r="C6" s="420"/>
      <c r="D6" s="420"/>
      <c r="E6" s="420"/>
      <c r="F6" s="420"/>
      <c r="G6" s="420"/>
      <c r="H6" s="420"/>
      <c r="I6" s="420"/>
      <c r="J6" s="420"/>
      <c r="K6" s="421"/>
    </row>
    <row r="7" spans="1:38" s="193" customFormat="1" ht="12" x14ac:dyDescent="0.2">
      <c r="A7" s="190"/>
      <c r="B7" s="291" t="s">
        <v>247</v>
      </c>
      <c r="C7" s="292"/>
      <c r="D7" s="292"/>
      <c r="E7" s="292"/>
      <c r="F7" s="292"/>
      <c r="G7" s="292"/>
      <c r="H7" s="293"/>
      <c r="I7" s="294"/>
      <c r="J7" s="295"/>
      <c r="K7" s="296"/>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row>
    <row r="8" spans="1:38" s="198" customFormat="1" ht="12" x14ac:dyDescent="0.2">
      <c r="A8" s="190"/>
      <c r="B8" s="297" t="s">
        <v>246</v>
      </c>
      <c r="C8" s="298"/>
      <c r="D8" s="298"/>
      <c r="E8" s="298"/>
      <c r="F8" s="298"/>
      <c r="G8" s="298"/>
      <c r="H8" s="299"/>
      <c r="I8" s="300"/>
      <c r="J8" s="298"/>
      <c r="K8" s="301"/>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row>
    <row r="9" spans="1:38" s="201" customFormat="1" ht="12" x14ac:dyDescent="0.2">
      <c r="A9" s="199"/>
      <c r="B9" s="297" t="s">
        <v>273</v>
      </c>
      <c r="C9" s="297"/>
      <c r="D9" s="297"/>
      <c r="E9" s="297"/>
      <c r="F9" s="297"/>
      <c r="G9" s="297"/>
      <c r="H9" s="297"/>
      <c r="I9" s="297"/>
      <c r="J9" s="297"/>
      <c r="K9" s="302"/>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row>
    <row r="10" spans="1:38" s="2" customFormat="1" ht="6" customHeight="1" x14ac:dyDescent="0.25">
      <c r="A10" s="182"/>
      <c r="B10" s="3"/>
      <c r="C10" s="3"/>
      <c r="D10" s="3"/>
      <c r="E10" s="3"/>
      <c r="F10" s="3"/>
      <c r="G10" s="3"/>
      <c r="H10" s="3"/>
      <c r="I10" s="3"/>
      <c r="J10" s="3"/>
      <c r="K10" s="18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row>
    <row r="11" spans="1:38" s="2" customFormat="1" ht="27.75" customHeight="1" x14ac:dyDescent="0.25">
      <c r="A11" s="182"/>
      <c r="B11" s="3"/>
      <c r="C11" s="3"/>
      <c r="D11" s="3"/>
      <c r="E11" s="270" t="s">
        <v>269</v>
      </c>
      <c r="F11" s="261"/>
      <c r="G11" s="261"/>
      <c r="H11" s="261"/>
      <c r="I11" s="3"/>
      <c r="J11" s="3"/>
      <c r="K11" s="18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row>
    <row r="12" spans="1:38" s="2" customFormat="1" x14ac:dyDescent="0.25">
      <c r="A12" s="182"/>
      <c r="B12" s="3"/>
      <c r="C12" s="3"/>
      <c r="D12" s="3"/>
      <c r="F12" s="3"/>
      <c r="G12" s="3"/>
      <c r="H12" s="3"/>
      <c r="I12" s="3"/>
      <c r="J12" s="3"/>
      <c r="K12" s="18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row>
    <row r="13" spans="1:38" s="2" customFormat="1" x14ac:dyDescent="0.25">
      <c r="A13" s="182"/>
      <c r="B13" s="3"/>
      <c r="C13" s="3"/>
      <c r="D13" s="3"/>
      <c r="E13" s="3"/>
      <c r="F13" s="3"/>
      <c r="G13" s="3"/>
      <c r="H13" s="3"/>
      <c r="I13" s="3"/>
      <c r="J13" s="3"/>
      <c r="K13" s="18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row>
    <row r="14" spans="1:38" s="2" customFormat="1" x14ac:dyDescent="0.25">
      <c r="A14" s="182"/>
      <c r="B14" s="3"/>
      <c r="C14" s="3"/>
      <c r="D14" s="3"/>
      <c r="E14" s="3"/>
      <c r="F14" s="3"/>
      <c r="G14" s="3"/>
      <c r="H14" s="3"/>
      <c r="I14" s="3"/>
      <c r="J14" s="3"/>
      <c r="K14" s="18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row>
    <row r="15" spans="1:38" s="2" customFormat="1" x14ac:dyDescent="0.25">
      <c r="A15" s="182"/>
      <c r="B15" s="3"/>
      <c r="C15" s="3"/>
      <c r="D15" s="3"/>
      <c r="E15" s="3"/>
      <c r="F15" s="3"/>
      <c r="G15" s="3"/>
      <c r="H15" s="3"/>
      <c r="I15" s="3"/>
      <c r="J15" s="3"/>
      <c r="K15" s="18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row>
    <row r="16" spans="1:38" s="2" customFormat="1" x14ac:dyDescent="0.25">
      <c r="A16" s="182"/>
      <c r="B16" s="3"/>
      <c r="C16" s="3"/>
      <c r="D16" s="3"/>
      <c r="E16" s="3"/>
      <c r="F16" s="3"/>
      <c r="G16" s="3"/>
      <c r="H16" s="3"/>
      <c r="I16" s="3"/>
      <c r="J16" s="3"/>
      <c r="K16" s="18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row>
    <row r="17" spans="1:38" s="2" customFormat="1" x14ac:dyDescent="0.25">
      <c r="A17" s="182"/>
      <c r="B17" s="3"/>
      <c r="C17" s="3"/>
      <c r="D17" s="3"/>
      <c r="E17" s="3"/>
      <c r="F17" s="3"/>
      <c r="G17" s="3"/>
      <c r="H17" s="3"/>
      <c r="I17" s="3"/>
      <c r="J17" s="3"/>
      <c r="K17" s="18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row>
    <row r="18" spans="1:38" s="2" customFormat="1" x14ac:dyDescent="0.25">
      <c r="A18" s="182"/>
      <c r="B18" s="3"/>
      <c r="C18" s="3"/>
      <c r="D18" s="3"/>
      <c r="E18" s="3"/>
      <c r="F18" s="3"/>
      <c r="G18" s="3"/>
      <c r="H18" s="3"/>
      <c r="I18" s="3"/>
      <c r="J18" s="3"/>
      <c r="K18" s="18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row>
    <row r="19" spans="1:38" s="2" customFormat="1" x14ac:dyDescent="0.25">
      <c r="A19" s="182"/>
      <c r="B19" s="3"/>
      <c r="C19" s="3"/>
      <c r="D19" s="3"/>
      <c r="E19" s="3"/>
      <c r="F19" s="3"/>
      <c r="G19" s="3"/>
      <c r="H19" s="3"/>
      <c r="I19" s="3"/>
      <c r="J19" s="3"/>
      <c r="K19" s="18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row>
    <row r="20" spans="1:38" s="2" customFormat="1" x14ac:dyDescent="0.25">
      <c r="A20" s="182"/>
      <c r="B20" s="3"/>
      <c r="C20" s="3"/>
      <c r="D20" s="3"/>
      <c r="E20" s="3"/>
      <c r="F20" s="3"/>
      <c r="G20" s="3"/>
      <c r="H20" s="3"/>
      <c r="I20" s="3"/>
      <c r="J20" s="3"/>
      <c r="K20" s="18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row>
    <row r="21" spans="1:38" s="2" customFormat="1" x14ac:dyDescent="0.25">
      <c r="A21" s="182"/>
      <c r="B21" s="3"/>
      <c r="C21" s="3"/>
      <c r="D21" s="3"/>
      <c r="E21" s="3"/>
      <c r="F21" s="3"/>
      <c r="G21" s="3"/>
      <c r="H21" s="3"/>
      <c r="I21" s="3"/>
      <c r="J21" s="3"/>
      <c r="K21" s="18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row>
    <row r="22" spans="1:38" s="2" customFormat="1" x14ac:dyDescent="0.25">
      <c r="A22" s="182"/>
      <c r="B22" s="3"/>
      <c r="C22" s="3"/>
      <c r="D22" s="3"/>
      <c r="E22" s="3"/>
      <c r="F22" s="3"/>
      <c r="G22" s="3"/>
      <c r="H22" s="3"/>
      <c r="I22" s="3"/>
      <c r="J22" s="3"/>
      <c r="K22" s="18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row>
    <row r="23" spans="1:38" s="2" customFormat="1" x14ac:dyDescent="0.25">
      <c r="A23" s="182"/>
      <c r="B23" s="3"/>
      <c r="C23" s="3"/>
      <c r="D23" s="3"/>
      <c r="E23" s="3"/>
      <c r="F23" s="3"/>
      <c r="G23" s="3"/>
      <c r="H23" s="3"/>
      <c r="I23" s="3"/>
      <c r="J23" s="3"/>
      <c r="K23" s="18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row>
    <row r="24" spans="1:38" s="2" customFormat="1" x14ac:dyDescent="0.25">
      <c r="A24" s="182"/>
      <c r="B24" s="3"/>
      <c r="C24" s="3"/>
      <c r="D24" s="3"/>
      <c r="E24" s="3"/>
      <c r="F24" s="3"/>
      <c r="G24" s="3"/>
      <c r="H24" s="3"/>
      <c r="I24" s="3"/>
      <c r="J24" s="3"/>
      <c r="K24" s="18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row>
    <row r="25" spans="1:38" s="2" customFormat="1" x14ac:dyDescent="0.25">
      <c r="A25" s="182"/>
      <c r="B25" s="3"/>
      <c r="C25" s="3"/>
      <c r="D25" s="3"/>
      <c r="E25" s="3"/>
      <c r="F25" s="3"/>
      <c r="G25" s="3"/>
      <c r="H25" s="3"/>
      <c r="I25" s="3"/>
      <c r="J25" s="3"/>
      <c r="K25" s="18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row>
    <row r="26" spans="1:38" s="2" customFormat="1" x14ac:dyDescent="0.25">
      <c r="A26" s="182"/>
      <c r="B26" s="3"/>
      <c r="C26" s="3"/>
      <c r="D26" s="3"/>
      <c r="E26" s="3"/>
      <c r="F26" s="3"/>
      <c r="G26" s="3"/>
      <c r="H26" s="3"/>
      <c r="I26" s="3"/>
      <c r="J26" s="3"/>
      <c r="K26" s="18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row>
    <row r="27" spans="1:38" s="2" customFormat="1" x14ac:dyDescent="0.25">
      <c r="A27" s="182"/>
      <c r="B27" s="3"/>
      <c r="C27" s="3"/>
      <c r="D27" s="3"/>
      <c r="E27" s="3"/>
      <c r="F27" s="3"/>
      <c r="G27" s="3"/>
      <c r="H27" s="3"/>
      <c r="I27" s="3"/>
      <c r="J27" s="3"/>
      <c r="K27" s="18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row>
    <row r="28" spans="1:38" s="2" customFormat="1" x14ac:dyDescent="0.25">
      <c r="A28" s="182"/>
      <c r="B28" s="3"/>
      <c r="C28" s="3"/>
      <c r="D28" s="3"/>
      <c r="E28" s="3"/>
      <c r="F28" s="3"/>
      <c r="G28" s="3"/>
      <c r="H28" s="3"/>
      <c r="I28" s="3"/>
      <c r="J28" s="3"/>
      <c r="K28" s="18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row>
    <row r="29" spans="1:38" s="2" customFormat="1" x14ac:dyDescent="0.25">
      <c r="A29" s="182"/>
      <c r="B29" s="3"/>
      <c r="C29" s="3"/>
      <c r="D29" s="3"/>
      <c r="E29" s="3"/>
      <c r="F29" s="3"/>
      <c r="G29" s="3"/>
      <c r="H29" s="3"/>
      <c r="I29" s="3"/>
      <c r="J29" s="3"/>
      <c r="K29" s="18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row>
    <row r="30" spans="1:38" s="2" customFormat="1" x14ac:dyDescent="0.25">
      <c r="A30" s="182"/>
      <c r="B30" s="3"/>
      <c r="C30" s="3"/>
      <c r="D30" s="3"/>
      <c r="E30" s="3"/>
      <c r="F30" s="3"/>
      <c r="G30" s="3"/>
      <c r="H30" s="3"/>
      <c r="I30" s="3"/>
      <c r="J30" s="3"/>
      <c r="K30" s="18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row>
    <row r="31" spans="1:38" s="2" customFormat="1" x14ac:dyDescent="0.25">
      <c r="A31" s="182"/>
      <c r="B31" s="3"/>
      <c r="C31" s="3"/>
      <c r="D31" s="3"/>
      <c r="E31" s="3"/>
      <c r="F31" s="3"/>
      <c r="G31" s="3"/>
      <c r="H31" s="3"/>
      <c r="I31" s="3"/>
      <c r="J31" s="3"/>
      <c r="K31" s="18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row>
    <row r="32" spans="1:38" s="2" customFormat="1" x14ac:dyDescent="0.25">
      <c r="A32" s="182"/>
      <c r="B32" s="3"/>
      <c r="C32" s="3"/>
      <c r="D32" s="3"/>
      <c r="E32" s="3"/>
      <c r="F32" s="3"/>
      <c r="G32" s="3"/>
      <c r="H32" s="3"/>
      <c r="I32" s="3"/>
      <c r="J32" s="3"/>
      <c r="K32" s="18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row>
    <row r="33" spans="1:38" s="2" customFormat="1" x14ac:dyDescent="0.25">
      <c r="A33" s="182"/>
      <c r="B33" s="3"/>
      <c r="C33" s="3"/>
      <c r="D33" s="3"/>
      <c r="E33" s="3"/>
      <c r="F33" s="3"/>
      <c r="G33" s="3"/>
      <c r="H33" s="3"/>
      <c r="I33" s="3"/>
      <c r="J33" s="3"/>
      <c r="K33" s="18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row>
    <row r="34" spans="1:38" s="2" customFormat="1" x14ac:dyDescent="0.25">
      <c r="A34" s="182"/>
      <c r="B34" s="3"/>
      <c r="C34" s="3"/>
      <c r="D34" s="3"/>
      <c r="E34" s="3"/>
      <c r="F34" s="3"/>
      <c r="G34" s="3"/>
      <c r="H34" s="3"/>
      <c r="I34" s="3"/>
      <c r="J34" s="3"/>
      <c r="K34" s="18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row>
    <row r="35" spans="1:38" s="2" customFormat="1" x14ac:dyDescent="0.25">
      <c r="A35" s="182"/>
      <c r="B35" s="3"/>
      <c r="C35" s="3"/>
      <c r="D35" s="3"/>
      <c r="E35" s="3"/>
      <c r="F35" s="3"/>
      <c r="G35" s="3"/>
      <c r="H35" s="3"/>
      <c r="I35" s="3"/>
      <c r="J35" s="3"/>
      <c r="K35" s="18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row>
    <row r="36" spans="1:38" s="2" customFormat="1" ht="15.75" thickBot="1" x14ac:dyDescent="0.3">
      <c r="A36" s="184"/>
      <c r="B36" s="185"/>
      <c r="C36" s="185"/>
      <c r="D36" s="185"/>
      <c r="E36" s="185"/>
      <c r="F36" s="185"/>
      <c r="G36" s="185"/>
      <c r="H36" s="185"/>
      <c r="I36" s="185"/>
      <c r="J36" s="185"/>
      <c r="K36" s="186"/>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row>
    <row r="37" spans="1:38" s="203" customFormat="1" x14ac:dyDescent="0.25"/>
    <row r="38" spans="1:38" s="203" customFormat="1" x14ac:dyDescent="0.25"/>
    <row r="39" spans="1:38" s="203" customFormat="1" x14ac:dyDescent="0.25"/>
    <row r="40" spans="1:38" s="203" customFormat="1" x14ac:dyDescent="0.25"/>
    <row r="41" spans="1:38" s="203" customFormat="1" x14ac:dyDescent="0.25"/>
    <row r="42" spans="1:38" s="203" customFormat="1" x14ac:dyDescent="0.25"/>
    <row r="43" spans="1:38" s="203" customFormat="1" x14ac:dyDescent="0.25"/>
    <row r="44" spans="1:38" s="203" customFormat="1" x14ac:dyDescent="0.25"/>
    <row r="45" spans="1:38" s="203" customFormat="1" x14ac:dyDescent="0.25"/>
    <row r="46" spans="1:38" s="203" customFormat="1" x14ac:dyDescent="0.25"/>
    <row r="47" spans="1:38" s="203" customFormat="1" x14ac:dyDescent="0.25"/>
    <row r="48" spans="1:38" s="203" customFormat="1" x14ac:dyDescent="0.25"/>
    <row r="49" s="203" customFormat="1" x14ac:dyDescent="0.25"/>
    <row r="50" s="203" customFormat="1" x14ac:dyDescent="0.25"/>
    <row r="51" s="203" customFormat="1" x14ac:dyDescent="0.25"/>
    <row r="52" s="203" customFormat="1" x14ac:dyDescent="0.25"/>
    <row r="53" s="203" customFormat="1" x14ac:dyDescent="0.25"/>
    <row r="54" s="203" customFormat="1" x14ac:dyDescent="0.25"/>
    <row r="55" s="203" customFormat="1" x14ac:dyDescent="0.25"/>
    <row r="56" s="203" customFormat="1" x14ac:dyDescent="0.25"/>
    <row r="57" s="203" customFormat="1" x14ac:dyDescent="0.25"/>
    <row r="58" s="203" customFormat="1" x14ac:dyDescent="0.25"/>
    <row r="59" s="203" customFormat="1" x14ac:dyDescent="0.25"/>
    <row r="60" s="203" customFormat="1" x14ac:dyDescent="0.25"/>
    <row r="61" s="203" customFormat="1" x14ac:dyDescent="0.25"/>
    <row r="62" s="203" customFormat="1" x14ac:dyDescent="0.25"/>
    <row r="63" s="203" customFormat="1" x14ac:dyDescent="0.25"/>
    <row r="64" s="203" customFormat="1" x14ac:dyDescent="0.25"/>
    <row r="65" s="203" customFormat="1" x14ac:dyDescent="0.25"/>
    <row r="66" s="203" customFormat="1" x14ac:dyDescent="0.25"/>
  </sheetData>
  <sheetProtection algorithmName="SHA-512" hashValue="awhZ7ZB/5zCVATXyYuzbkuqnjSx39CVI2nQBMRQqz4W0eY4f9CeELSsIi/YpX9R3KHQP5fIjLN6109v7juiY1g==" saltValue="gZ8aAQ7Q5ol+aTLbKAFIxg==" spinCount="100000" sheet="1" objects="1" scenarios="1"/>
  <mergeCells count="2">
    <mergeCell ref="A1:K5"/>
    <mergeCell ref="B6:K6"/>
  </mergeCells>
  <hyperlinks>
    <hyperlink ref="E11:H11" r:id="rId1" display="Click the image to go to Online Submission Form."/>
    <hyperlink ref="E11" r:id="rId2"/>
  </hyperlinks>
  <pageMargins left="0.7" right="0.7" top="0.75" bottom="0.75" header="0.3" footer="0.3"/>
  <pageSetup scale="87" orientation="landscape" horizontalDpi="2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L48"/>
  <sheetViews>
    <sheetView showRowColHeaders="0" workbookViewId="0">
      <selection activeCell="F17" sqref="F17:G17"/>
    </sheetView>
  </sheetViews>
  <sheetFormatPr defaultRowHeight="15" x14ac:dyDescent="0.25"/>
  <cols>
    <col min="1" max="1" width="6.5703125" customWidth="1"/>
    <col min="9" max="9" width="14.28515625" customWidth="1"/>
    <col min="10" max="10" width="16.5703125" customWidth="1"/>
    <col min="11" max="11" width="16.85546875" customWidth="1"/>
    <col min="12" max="38" width="9.140625" style="203"/>
  </cols>
  <sheetData>
    <row r="1" spans="1:38" x14ac:dyDescent="0.25">
      <c r="A1" s="414"/>
      <c r="B1" s="415"/>
      <c r="C1" s="415"/>
      <c r="D1" s="415"/>
      <c r="E1" s="415"/>
      <c r="F1" s="415"/>
      <c r="G1" s="415"/>
      <c r="H1" s="415"/>
      <c r="I1" s="415"/>
      <c r="J1" s="415"/>
      <c r="K1" s="416"/>
    </row>
    <row r="2" spans="1:38" x14ac:dyDescent="0.25">
      <c r="A2" s="417"/>
      <c r="B2" s="418"/>
      <c r="C2" s="418"/>
      <c r="D2" s="418"/>
      <c r="E2" s="418"/>
      <c r="F2" s="418"/>
      <c r="G2" s="418"/>
      <c r="H2" s="418"/>
      <c r="I2" s="418"/>
      <c r="J2" s="418"/>
      <c r="K2" s="419"/>
    </row>
    <row r="3" spans="1:38" x14ac:dyDescent="0.25">
      <c r="A3" s="417"/>
      <c r="B3" s="418"/>
      <c r="C3" s="418"/>
      <c r="D3" s="418"/>
      <c r="E3" s="418"/>
      <c r="F3" s="418"/>
      <c r="G3" s="418"/>
      <c r="H3" s="418"/>
      <c r="I3" s="418"/>
      <c r="J3" s="418"/>
      <c r="K3" s="419"/>
    </row>
    <row r="4" spans="1:38" x14ac:dyDescent="0.25">
      <c r="A4" s="417"/>
      <c r="B4" s="418"/>
      <c r="C4" s="418"/>
      <c r="D4" s="418"/>
      <c r="E4" s="418"/>
      <c r="F4" s="418"/>
      <c r="G4" s="418"/>
      <c r="H4" s="418"/>
      <c r="I4" s="418"/>
      <c r="J4" s="418"/>
      <c r="K4" s="419"/>
    </row>
    <row r="5" spans="1:38" x14ac:dyDescent="0.25">
      <c r="A5" s="417"/>
      <c r="B5" s="418"/>
      <c r="C5" s="418"/>
      <c r="D5" s="418"/>
      <c r="E5" s="418"/>
      <c r="F5" s="418"/>
      <c r="G5" s="418"/>
      <c r="H5" s="418"/>
      <c r="I5" s="418"/>
      <c r="J5" s="418"/>
      <c r="K5" s="419"/>
    </row>
    <row r="6" spans="1:38" x14ac:dyDescent="0.25">
      <c r="A6" s="109"/>
      <c r="B6" s="492" t="s">
        <v>248</v>
      </c>
      <c r="C6" s="493"/>
      <c r="D6" s="493"/>
      <c r="E6" s="493"/>
      <c r="F6" s="493"/>
      <c r="G6" s="493"/>
      <c r="H6" s="493"/>
      <c r="I6" s="493"/>
      <c r="J6" s="493"/>
      <c r="K6" s="494"/>
    </row>
    <row r="7" spans="1:38" s="193" customFormat="1" ht="24.75" customHeight="1" x14ac:dyDescent="0.2">
      <c r="A7" s="190"/>
      <c r="B7" s="189"/>
      <c r="C7" s="187"/>
      <c r="D7" s="187"/>
      <c r="E7" s="187"/>
      <c r="F7" s="187"/>
      <c r="G7" s="187"/>
      <c r="H7" s="110"/>
      <c r="I7" s="196"/>
      <c r="J7" s="191"/>
      <c r="K7" s="192"/>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row>
    <row r="8" spans="1:38" s="193" customFormat="1" ht="12" customHeight="1" x14ac:dyDescent="0.2">
      <c r="A8" s="190"/>
      <c r="B8" s="298" t="s">
        <v>262</v>
      </c>
      <c r="C8" s="187"/>
      <c r="D8" s="187"/>
      <c r="E8" s="187"/>
      <c r="F8" s="187"/>
      <c r="G8" s="187"/>
      <c r="H8" s="110"/>
      <c r="I8" s="196"/>
      <c r="J8" s="191"/>
      <c r="K8" s="192"/>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row>
    <row r="9" spans="1:38" s="193" customFormat="1" ht="13.5" customHeight="1" x14ac:dyDescent="0.2">
      <c r="A9" s="190"/>
      <c r="B9" s="298" t="s">
        <v>263</v>
      </c>
      <c r="C9" s="187"/>
      <c r="D9" s="187"/>
      <c r="E9" s="187"/>
      <c r="F9" s="187"/>
      <c r="G9" s="187"/>
      <c r="H9" s="110"/>
      <c r="I9" s="196"/>
      <c r="J9" s="191"/>
      <c r="K9" s="192"/>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row>
    <row r="10" spans="1:38" s="198" customFormat="1" ht="23.25" customHeight="1" x14ac:dyDescent="0.2">
      <c r="A10" s="190"/>
      <c r="B10" s="310"/>
      <c r="C10" s="189"/>
      <c r="D10" s="189"/>
      <c r="E10" s="189"/>
      <c r="F10" s="189"/>
      <c r="G10" s="189"/>
      <c r="H10" s="195"/>
      <c r="I10" s="196"/>
      <c r="J10" s="189"/>
      <c r="K10" s="197"/>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row>
    <row r="11" spans="1:38" s="201" customFormat="1" ht="12" x14ac:dyDescent="0.2">
      <c r="A11" s="199"/>
      <c r="B11" s="297" t="s">
        <v>261</v>
      </c>
      <c r="C11" s="194"/>
      <c r="D11" s="194"/>
      <c r="E11" s="194"/>
      <c r="F11" s="194"/>
      <c r="G11" s="194"/>
      <c r="H11" s="194"/>
      <c r="I11" s="194"/>
      <c r="J11" s="194"/>
      <c r="K11" s="200"/>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row>
    <row r="12" spans="1:38" s="2" customFormat="1" ht="12.75" customHeight="1" x14ac:dyDescent="0.25">
      <c r="A12" s="182"/>
      <c r="B12" s="3"/>
      <c r="C12" s="3"/>
      <c r="D12" s="3"/>
      <c r="E12" s="3"/>
      <c r="F12" s="3"/>
      <c r="G12" s="3"/>
      <c r="H12" s="3"/>
      <c r="I12" s="3"/>
      <c r="J12" s="3"/>
      <c r="K12" s="18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row>
    <row r="13" spans="1:38" s="201" customFormat="1" ht="12" x14ac:dyDescent="0.2">
      <c r="A13" s="199"/>
      <c r="B13" s="202"/>
      <c r="C13" s="194"/>
      <c r="D13" s="194"/>
      <c r="E13" s="194"/>
      <c r="F13" s="194"/>
      <c r="G13" s="194"/>
      <c r="H13" s="194"/>
      <c r="I13" s="194"/>
      <c r="J13" s="194"/>
      <c r="K13" s="200"/>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row>
    <row r="14" spans="1:38" s="201" customFormat="1" ht="12" x14ac:dyDescent="0.2">
      <c r="A14" s="199"/>
      <c r="B14" s="194"/>
      <c r="C14" s="194"/>
      <c r="D14" s="194"/>
      <c r="F14" s="194"/>
      <c r="G14" s="194"/>
      <c r="H14" s="194"/>
      <c r="I14" s="194"/>
      <c r="J14" s="194"/>
      <c r="K14" s="200"/>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row>
    <row r="15" spans="1:38" s="201" customFormat="1" ht="12" x14ac:dyDescent="0.2">
      <c r="A15" s="199"/>
      <c r="B15" s="194"/>
      <c r="C15" s="194"/>
      <c r="D15" s="194"/>
      <c r="F15" s="194"/>
      <c r="G15" s="194"/>
      <c r="H15" s="194"/>
      <c r="I15" s="194"/>
      <c r="J15" s="194"/>
      <c r="K15" s="200"/>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row>
    <row r="16" spans="1:38" s="2" customFormat="1" ht="27.75" customHeight="1" x14ac:dyDescent="0.25">
      <c r="A16" s="182"/>
      <c r="B16" s="3"/>
      <c r="C16" s="3"/>
      <c r="D16" s="3"/>
      <c r="E16" s="206"/>
      <c r="F16" s="3"/>
      <c r="G16" s="3"/>
      <c r="H16" s="3"/>
      <c r="I16" s="3"/>
      <c r="J16" s="3"/>
      <c r="K16" s="18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row>
    <row r="17" spans="1:38" s="2" customFormat="1" x14ac:dyDescent="0.25">
      <c r="A17" s="182"/>
      <c r="B17" s="3"/>
      <c r="C17" s="3"/>
      <c r="D17" s="3"/>
      <c r="F17" s="495" t="s">
        <v>249</v>
      </c>
      <c r="G17" s="496"/>
      <c r="H17" s="3"/>
      <c r="I17" s="3"/>
      <c r="J17" s="3"/>
      <c r="K17" s="18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row>
    <row r="18" spans="1:38" s="2" customFormat="1" ht="15.75" thickBot="1" x14ac:dyDescent="0.3">
      <c r="A18" s="184"/>
      <c r="B18" s="185"/>
      <c r="C18" s="185"/>
      <c r="D18" s="185"/>
      <c r="E18" s="185"/>
      <c r="F18" s="185"/>
      <c r="G18" s="185"/>
      <c r="H18" s="185"/>
      <c r="I18" s="185"/>
      <c r="J18" s="185"/>
      <c r="K18" s="186"/>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row>
    <row r="19" spans="1:38" s="203" customFormat="1" x14ac:dyDescent="0.25"/>
    <row r="20" spans="1:38" s="203" customFormat="1" x14ac:dyDescent="0.25"/>
    <row r="21" spans="1:38" s="203" customFormat="1" x14ac:dyDescent="0.25"/>
    <row r="22" spans="1:38" s="203" customFormat="1" x14ac:dyDescent="0.25"/>
    <row r="23" spans="1:38" s="203" customFormat="1" x14ac:dyDescent="0.25"/>
    <row r="24" spans="1:38" s="203" customFormat="1" x14ac:dyDescent="0.25"/>
    <row r="25" spans="1:38" s="203" customFormat="1" x14ac:dyDescent="0.25"/>
    <row r="26" spans="1:38" s="203" customFormat="1" x14ac:dyDescent="0.25"/>
    <row r="27" spans="1:38" s="203" customFormat="1" x14ac:dyDescent="0.25"/>
    <row r="28" spans="1:38" s="203" customFormat="1" x14ac:dyDescent="0.25"/>
    <row r="29" spans="1:38" s="203" customFormat="1" x14ac:dyDescent="0.25"/>
    <row r="30" spans="1:38" s="203" customFormat="1" x14ac:dyDescent="0.25"/>
    <row r="31" spans="1:38" s="203" customFormat="1" x14ac:dyDescent="0.25"/>
    <row r="32" spans="1:38" s="203" customFormat="1" x14ac:dyDescent="0.25"/>
    <row r="33" s="203" customFormat="1" x14ac:dyDescent="0.25"/>
    <row r="34" s="203" customFormat="1" x14ac:dyDescent="0.25"/>
    <row r="35" s="203" customFormat="1" x14ac:dyDescent="0.25"/>
    <row r="36" s="203" customFormat="1" x14ac:dyDescent="0.25"/>
    <row r="37" s="203" customFormat="1" x14ac:dyDescent="0.25"/>
    <row r="38" s="203" customFormat="1" x14ac:dyDescent="0.25"/>
    <row r="39" s="203" customFormat="1" x14ac:dyDescent="0.25"/>
    <row r="40" s="203" customFormat="1" x14ac:dyDescent="0.25"/>
    <row r="41" s="203" customFormat="1" x14ac:dyDescent="0.25"/>
    <row r="42" s="203" customFormat="1" x14ac:dyDescent="0.25"/>
    <row r="43" s="203" customFormat="1" x14ac:dyDescent="0.25"/>
    <row r="44" s="203" customFormat="1" x14ac:dyDescent="0.25"/>
    <row r="45" s="203" customFormat="1" x14ac:dyDescent="0.25"/>
    <row r="46" s="203" customFormat="1" x14ac:dyDescent="0.25"/>
    <row r="47" s="203" customFormat="1" x14ac:dyDescent="0.25"/>
    <row r="48" s="203" customFormat="1" x14ac:dyDescent="0.25"/>
  </sheetData>
  <mergeCells count="3">
    <mergeCell ref="A1:K5"/>
    <mergeCell ref="B6:K6"/>
    <mergeCell ref="F17:G17"/>
  </mergeCells>
  <pageMargins left="0.7" right="0.7" top="0.75" bottom="0.75" header="0.3" footer="0.3"/>
  <pageSetup orientation="landscape" horizont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F107"/>
  <sheetViews>
    <sheetView tabSelected="1" topLeftCell="B1" zoomScale="86" zoomScaleNormal="86" workbookViewId="0">
      <selection activeCell="D11" sqref="D11:E11"/>
    </sheetView>
  </sheetViews>
  <sheetFormatPr defaultRowHeight="15" x14ac:dyDescent="0.25"/>
  <cols>
    <col min="1" max="1" width="7" style="108" hidden="1" customWidth="1"/>
    <col min="2" max="2" width="3.7109375" style="108" customWidth="1"/>
    <col min="3" max="3" width="21" style="108" customWidth="1"/>
    <col min="4" max="4" width="22.7109375" style="108" customWidth="1"/>
    <col min="5" max="5" width="8.140625" style="108" customWidth="1"/>
    <col min="6" max="6" width="12.85546875" style="108" customWidth="1"/>
    <col min="7" max="7" width="28.5703125" style="108" customWidth="1"/>
    <col min="8" max="8" width="13.140625" style="108" customWidth="1"/>
    <col min="9" max="9" width="13.7109375" style="108" customWidth="1"/>
    <col min="10" max="10" width="16" style="108" customWidth="1"/>
    <col min="11" max="11" width="11.85546875" style="108" customWidth="1"/>
    <col min="12" max="12" width="6.140625" style="108" customWidth="1"/>
    <col min="13" max="13" width="10.140625" style="133" customWidth="1"/>
    <col min="14" max="15" width="9.140625" style="133" hidden="1" customWidth="1"/>
    <col min="16" max="16" width="23.28515625" style="133" hidden="1" customWidth="1"/>
    <col min="17" max="17" width="16.5703125" style="133" hidden="1" customWidth="1"/>
    <col min="18" max="18" width="14.5703125" style="133" hidden="1" customWidth="1"/>
    <col min="19" max="19" width="10.7109375" style="133" hidden="1" customWidth="1"/>
    <col min="20" max="20" width="13.85546875" style="133" hidden="1" customWidth="1"/>
    <col min="21" max="22" width="9.140625" style="133" hidden="1" customWidth="1"/>
    <col min="23" max="23" width="20.42578125" style="133" hidden="1" customWidth="1"/>
    <col min="24" max="28" width="9.140625" style="133" hidden="1" customWidth="1"/>
    <col min="29" max="33" width="9.140625" style="133" customWidth="1"/>
    <col min="34" max="110" width="9.140625" style="106" customWidth="1"/>
    <col min="111" max="16384" width="9.140625" style="107"/>
  </cols>
  <sheetData>
    <row r="1" spans="1:26" x14ac:dyDescent="0.25">
      <c r="A1" s="105"/>
      <c r="B1" s="414"/>
      <c r="C1" s="415"/>
      <c r="D1" s="415"/>
      <c r="E1" s="415"/>
      <c r="F1" s="415"/>
      <c r="G1" s="415"/>
      <c r="H1" s="415"/>
      <c r="I1" s="415"/>
      <c r="J1" s="415"/>
      <c r="K1" s="415"/>
      <c r="L1" s="416"/>
    </row>
    <row r="2" spans="1:26" x14ac:dyDescent="0.25">
      <c r="A2" s="105"/>
      <c r="B2" s="417"/>
      <c r="C2" s="418"/>
      <c r="D2" s="418"/>
      <c r="E2" s="418"/>
      <c r="F2" s="418"/>
      <c r="G2" s="418"/>
      <c r="H2" s="418"/>
      <c r="I2" s="418"/>
      <c r="J2" s="418"/>
      <c r="K2" s="418"/>
      <c r="L2" s="419"/>
    </row>
    <row r="3" spans="1:26" x14ac:dyDescent="0.25">
      <c r="A3" s="105"/>
      <c r="B3" s="417"/>
      <c r="C3" s="418"/>
      <c r="D3" s="418"/>
      <c r="E3" s="418"/>
      <c r="F3" s="418"/>
      <c r="G3" s="418"/>
      <c r="H3" s="418"/>
      <c r="I3" s="418"/>
      <c r="J3" s="418"/>
      <c r="K3" s="418"/>
      <c r="L3" s="419"/>
    </row>
    <row r="4" spans="1:26" x14ac:dyDescent="0.25">
      <c r="A4" s="105"/>
      <c r="B4" s="417"/>
      <c r="C4" s="418"/>
      <c r="D4" s="418"/>
      <c r="E4" s="418"/>
      <c r="F4" s="418"/>
      <c r="G4" s="418"/>
      <c r="H4" s="418"/>
      <c r="I4" s="418"/>
      <c r="J4" s="418"/>
      <c r="K4" s="418"/>
      <c r="L4" s="419"/>
    </row>
    <row r="5" spans="1:26" ht="12.75" customHeight="1" x14ac:dyDescent="0.25">
      <c r="A5" s="105"/>
      <c r="B5" s="417"/>
      <c r="C5" s="418"/>
      <c r="D5" s="418"/>
      <c r="E5" s="418"/>
      <c r="F5" s="418"/>
      <c r="G5" s="418"/>
      <c r="H5" s="418"/>
      <c r="I5" s="418"/>
      <c r="J5" s="418"/>
      <c r="K5" s="418"/>
      <c r="L5" s="419"/>
      <c r="P5" s="134">
        <v>41275</v>
      </c>
      <c r="Q5" s="146">
        <f>P5</f>
        <v>41275</v>
      </c>
      <c r="R5" s="135"/>
    </row>
    <row r="6" spans="1:26" ht="3" customHeight="1" x14ac:dyDescent="0.25">
      <c r="B6" s="109"/>
      <c r="C6" s="420"/>
      <c r="D6" s="420"/>
      <c r="E6" s="420"/>
      <c r="F6" s="420"/>
      <c r="G6" s="420"/>
      <c r="H6" s="420"/>
      <c r="I6" s="420"/>
      <c r="J6" s="420"/>
      <c r="K6" s="420"/>
      <c r="L6" s="421"/>
    </row>
    <row r="7" spans="1:26" ht="15" customHeight="1" x14ac:dyDescent="0.25">
      <c r="B7" s="109"/>
      <c r="C7" s="424"/>
      <c r="D7" s="424"/>
      <c r="E7" s="424"/>
      <c r="F7" s="424"/>
      <c r="G7" s="424"/>
      <c r="H7" s="424"/>
      <c r="I7" s="110"/>
      <c r="J7" s="425" t="s">
        <v>17</v>
      </c>
      <c r="K7" s="427">
        <v>41133</v>
      </c>
      <c r="L7" s="111"/>
      <c r="P7" s="136" t="s">
        <v>18</v>
      </c>
      <c r="Q7" s="137">
        <f>K7</f>
        <v>41133</v>
      </c>
      <c r="R7" s="136">
        <f>IF(Q7&gt;41275,1,2)</f>
        <v>2</v>
      </c>
      <c r="S7" s="136"/>
      <c r="T7" s="136"/>
      <c r="U7" s="136"/>
      <c r="V7" s="136"/>
      <c r="W7" s="136"/>
      <c r="X7" s="136"/>
      <c r="Y7" s="136"/>
      <c r="Z7" s="136"/>
    </row>
    <row r="8" spans="1:26" ht="24" customHeight="1" x14ac:dyDescent="0.25">
      <c r="B8" s="109"/>
      <c r="C8" s="424"/>
      <c r="D8" s="424"/>
      <c r="E8" s="424"/>
      <c r="F8" s="424"/>
      <c r="G8" s="424"/>
      <c r="H8" s="424"/>
      <c r="I8" s="112"/>
      <c r="J8" s="426"/>
      <c r="K8" s="428"/>
      <c r="L8" s="113"/>
      <c r="P8" s="136"/>
      <c r="Q8" s="136"/>
      <c r="R8" s="136"/>
      <c r="S8" s="136"/>
      <c r="T8" s="136"/>
      <c r="U8" s="136"/>
      <c r="V8" s="136"/>
      <c r="W8" s="136"/>
      <c r="X8" s="136"/>
      <c r="Y8" s="136"/>
      <c r="Z8" s="136"/>
    </row>
    <row r="9" spans="1:26" ht="18" customHeight="1" x14ac:dyDescent="0.25">
      <c r="B9" s="109"/>
      <c r="C9" s="429" t="s">
        <v>151</v>
      </c>
      <c r="D9" s="429"/>
      <c r="E9" s="429"/>
      <c r="F9" s="429"/>
      <c r="G9" s="429"/>
      <c r="H9" s="429"/>
      <c r="I9" s="429"/>
      <c r="J9" s="114"/>
      <c r="K9" s="114"/>
      <c r="L9" s="115"/>
      <c r="P9" s="136" t="s">
        <v>114</v>
      </c>
      <c r="Q9" s="136">
        <v>1</v>
      </c>
      <c r="R9" s="136"/>
      <c r="S9" s="136"/>
      <c r="T9" s="136"/>
      <c r="U9" s="136"/>
      <c r="V9" s="136"/>
      <c r="W9" s="136"/>
      <c r="X9" s="136"/>
      <c r="Y9" s="136"/>
      <c r="Z9" s="136"/>
    </row>
    <row r="10" spans="1:26" ht="16.5" customHeight="1" thickBot="1" x14ac:dyDescent="0.3">
      <c r="B10" s="109"/>
      <c r="C10" s="114"/>
      <c r="D10" s="116"/>
      <c r="E10" s="116"/>
      <c r="F10" s="114"/>
      <c r="G10" s="114"/>
      <c r="H10" s="114"/>
      <c r="I10" s="418"/>
      <c r="J10" s="418"/>
      <c r="K10" s="117"/>
      <c r="L10" s="113"/>
      <c r="P10" s="136" t="s">
        <v>115</v>
      </c>
      <c r="Q10" s="138">
        <f>IF(Q9=1,I18,IF(Q9=2,I18/28.3,0))</f>
        <v>0</v>
      </c>
      <c r="R10" s="138">
        <f>ROUNDUP($Q$10,0)</f>
        <v>0</v>
      </c>
      <c r="S10" s="136"/>
      <c r="T10" s="136"/>
      <c r="U10" s="136"/>
      <c r="V10" s="136"/>
      <c r="W10" s="136"/>
      <c r="X10" s="136"/>
      <c r="Y10" s="136"/>
      <c r="Z10" s="136"/>
    </row>
    <row r="11" spans="1:26" ht="15.95" customHeight="1" x14ac:dyDescent="0.25">
      <c r="B11" s="109"/>
      <c r="C11" s="278" t="s">
        <v>10</v>
      </c>
      <c r="D11" s="422"/>
      <c r="E11" s="423"/>
      <c r="F11" s="114"/>
      <c r="G11" s="277" t="s">
        <v>152</v>
      </c>
      <c r="H11" s="430"/>
      <c r="I11" s="431"/>
      <c r="J11" s="117"/>
      <c r="K11" s="117"/>
      <c r="L11" s="118"/>
      <c r="P11" s="136" t="s">
        <v>12</v>
      </c>
      <c r="Q11" s="136">
        <f>VLOOKUP(C30,Q39:R48,2,0)</f>
        <v>10</v>
      </c>
      <c r="R11" s="136">
        <f>Q31</f>
        <v>1</v>
      </c>
      <c r="S11" s="136"/>
      <c r="T11" s="136"/>
      <c r="U11" s="136"/>
      <c r="V11" s="136"/>
      <c r="W11" s="136"/>
      <c r="X11" s="136"/>
      <c r="Y11" s="136"/>
      <c r="Z11" s="136"/>
    </row>
    <row r="12" spans="1:26" ht="15.95" customHeight="1" x14ac:dyDescent="0.25">
      <c r="B12" s="109"/>
      <c r="C12" s="278" t="s">
        <v>11</v>
      </c>
      <c r="D12" s="410"/>
      <c r="E12" s="411"/>
      <c r="F12" s="114"/>
      <c r="G12" s="277" t="s">
        <v>144</v>
      </c>
      <c r="H12" s="410"/>
      <c r="I12" s="432"/>
      <c r="J12" s="117"/>
      <c r="K12" s="117"/>
      <c r="L12" s="113"/>
      <c r="P12" s="136"/>
      <c r="Q12" s="136"/>
      <c r="R12" s="136"/>
      <c r="S12" s="136"/>
      <c r="T12" s="136"/>
      <c r="U12" s="136"/>
      <c r="V12" s="136"/>
      <c r="W12" s="136"/>
      <c r="X12" s="136"/>
      <c r="Y12" s="136"/>
      <c r="Z12" s="136"/>
    </row>
    <row r="13" spans="1:26" ht="15.95" customHeight="1" x14ac:dyDescent="0.25">
      <c r="B13" s="109"/>
      <c r="C13" s="278" t="s">
        <v>25</v>
      </c>
      <c r="D13" s="410"/>
      <c r="E13" s="411"/>
      <c r="F13" s="114"/>
      <c r="G13" s="277" t="s">
        <v>153</v>
      </c>
      <c r="H13" s="433"/>
      <c r="I13" s="434"/>
      <c r="J13" s="117"/>
      <c r="K13" s="117"/>
      <c r="L13" s="115"/>
      <c r="P13" s="136"/>
      <c r="Q13" s="136" t="s">
        <v>116</v>
      </c>
      <c r="R13" s="136" t="str">
        <f>IF(R10=0," ",'Flow Rate Charts'!M33)</f>
        <v xml:space="preserve"> </v>
      </c>
      <c r="S13" s="136"/>
      <c r="T13" s="136"/>
      <c r="U13" s="136"/>
      <c r="V13" s="136"/>
      <c r="W13" s="136"/>
      <c r="X13" s="136"/>
      <c r="Y13" s="136"/>
      <c r="Z13" s="136"/>
    </row>
    <row r="14" spans="1:26" ht="15.95" customHeight="1" x14ac:dyDescent="0.25">
      <c r="B14" s="109"/>
      <c r="C14" s="278" t="s">
        <v>155</v>
      </c>
      <c r="D14" s="410" t="s">
        <v>160</v>
      </c>
      <c r="E14" s="411"/>
      <c r="F14" s="114"/>
      <c r="G14" s="277" t="s">
        <v>154</v>
      </c>
      <c r="H14" s="408"/>
      <c r="I14" s="409"/>
      <c r="J14" s="117"/>
      <c r="K14" s="117"/>
      <c r="L14" s="115"/>
      <c r="P14" s="139" t="str">
        <f>CONCATENATE("Max. WQF = ",R14," cfs")</f>
        <v>Max. WQF = 19.973132594523 cfs</v>
      </c>
      <c r="Q14" s="136">
        <v>0</v>
      </c>
      <c r="R14" s="136">
        <f>'Flow Rate Charts'!M34</f>
        <v>19.973132594522973</v>
      </c>
      <c r="S14" s="136"/>
      <c r="T14" s="136"/>
      <c r="U14" s="136"/>
      <c r="V14" s="136"/>
      <c r="W14" s="136"/>
      <c r="X14" s="136"/>
      <c r="Y14" s="136"/>
      <c r="Z14" s="136"/>
    </row>
    <row r="15" spans="1:26" ht="16.5" customHeight="1" x14ac:dyDescent="0.25">
      <c r="B15" s="109"/>
      <c r="C15" s="114"/>
      <c r="D15" s="114"/>
      <c r="E15" s="114"/>
      <c r="F15" s="114"/>
      <c r="G15" s="114"/>
      <c r="H15" s="114"/>
      <c r="I15" s="132"/>
      <c r="J15" s="132"/>
      <c r="K15" s="132"/>
      <c r="L15" s="115"/>
      <c r="P15" s="139"/>
      <c r="Q15" s="136"/>
      <c r="R15" s="136"/>
      <c r="S15" s="136"/>
      <c r="T15" s="136"/>
      <c r="U15" s="136"/>
      <c r="V15" s="136"/>
      <c r="W15" s="136"/>
      <c r="X15" s="136"/>
      <c r="Y15" s="136"/>
      <c r="Z15" s="136"/>
    </row>
    <row r="16" spans="1:26" ht="15.75" customHeight="1" x14ac:dyDescent="0.25">
      <c r="B16" s="109"/>
      <c r="C16" s="276" t="s">
        <v>302</v>
      </c>
      <c r="D16" s="119"/>
      <c r="E16" s="114"/>
      <c r="F16" s="114"/>
      <c r="G16" s="314" t="s">
        <v>304</v>
      </c>
      <c r="H16" s="157"/>
      <c r="I16" s="157"/>
      <c r="J16" s="157"/>
      <c r="K16" s="313"/>
      <c r="L16" s="120"/>
      <c r="P16" s="136"/>
      <c r="Q16" s="136"/>
      <c r="R16" s="136"/>
      <c r="S16" s="136"/>
      <c r="T16" s="136"/>
      <c r="U16" s="136"/>
      <c r="V16" s="136"/>
      <c r="W16" s="136"/>
      <c r="X16" s="136"/>
      <c r="Y16" s="136"/>
      <c r="Z16" s="136"/>
    </row>
    <row r="17" spans="2:26" ht="18" customHeight="1" thickBot="1" x14ac:dyDescent="0.3">
      <c r="B17" s="109"/>
      <c r="C17" s="355" t="s">
        <v>351</v>
      </c>
      <c r="D17" s="114"/>
      <c r="E17" s="114"/>
      <c r="F17" s="114"/>
      <c r="G17" s="195" t="s">
        <v>352</v>
      </c>
      <c r="H17" s="313"/>
      <c r="I17" s="121"/>
      <c r="J17" s="121"/>
      <c r="K17" s="117"/>
      <c r="L17" s="122"/>
      <c r="P17" s="136"/>
      <c r="Q17" s="136"/>
      <c r="R17" s="136"/>
      <c r="S17" s="107"/>
      <c r="T17" s="107"/>
      <c r="U17" s="107"/>
      <c r="V17" s="107"/>
      <c r="W17" s="107"/>
      <c r="X17" s="107"/>
      <c r="Y17" s="107"/>
      <c r="Z17" s="107"/>
    </row>
    <row r="18" spans="2:26" ht="18" customHeight="1" thickBot="1" x14ac:dyDescent="0.3">
      <c r="B18" s="109"/>
      <c r="C18" s="356" t="s">
        <v>280</v>
      </c>
      <c r="D18" s="114"/>
      <c r="E18" s="114"/>
      <c r="F18" s="114"/>
      <c r="G18" s="313"/>
      <c r="H18" s="359" t="s">
        <v>290</v>
      </c>
      <c r="I18" s="272"/>
      <c r="J18" s="362" t="s">
        <v>0</v>
      </c>
      <c r="K18" s="313"/>
      <c r="L18" s="122"/>
      <c r="P18" s="136"/>
      <c r="Q18" s="136"/>
      <c r="R18" s="136"/>
      <c r="S18" s="140"/>
      <c r="T18" s="140"/>
      <c r="U18" s="140"/>
      <c r="V18" s="140"/>
      <c r="W18" s="140"/>
      <c r="X18" s="140"/>
      <c r="Y18" s="140"/>
      <c r="Z18" s="140"/>
    </row>
    <row r="19" spans="2:26" ht="18" customHeight="1" thickBot="1" x14ac:dyDescent="0.3">
      <c r="B19" s="109"/>
      <c r="C19" s="357" t="s">
        <v>281</v>
      </c>
      <c r="D19" s="114"/>
      <c r="E19" s="272"/>
      <c r="F19" s="114"/>
      <c r="G19" s="313"/>
      <c r="H19" s="360" t="s">
        <v>291</v>
      </c>
      <c r="I19" s="273"/>
      <c r="J19" s="361"/>
      <c r="K19" s="313"/>
      <c r="L19" s="122"/>
      <c r="P19" s="136"/>
      <c r="Q19" s="136"/>
      <c r="R19" s="136"/>
      <c r="S19" s="140"/>
      <c r="T19" s="140"/>
      <c r="U19" s="140"/>
      <c r="V19" s="140"/>
      <c r="W19" s="140"/>
      <c r="X19" s="140"/>
      <c r="Y19" s="140"/>
      <c r="Z19" s="140"/>
    </row>
    <row r="20" spans="2:26" ht="18" customHeight="1" thickBot="1" x14ac:dyDescent="0.3">
      <c r="B20" s="109"/>
      <c r="C20" s="357" t="s">
        <v>306</v>
      </c>
      <c r="D20" s="114"/>
      <c r="E20" s="272"/>
      <c r="F20" s="114"/>
      <c r="G20" s="313"/>
      <c r="H20" s="360" t="s">
        <v>293</v>
      </c>
      <c r="I20" s="370">
        <v>50</v>
      </c>
      <c r="J20" s="362" t="s">
        <v>305</v>
      </c>
      <c r="K20" s="313"/>
      <c r="L20" s="122"/>
      <c r="P20" s="136"/>
      <c r="Q20" s="136"/>
      <c r="R20" s="136"/>
      <c r="S20" s="140"/>
      <c r="T20" s="140"/>
      <c r="U20" s="140"/>
      <c r="V20" s="140"/>
      <c r="W20" s="140"/>
      <c r="X20" s="140"/>
      <c r="Y20" s="140"/>
      <c r="Z20" s="140"/>
    </row>
    <row r="21" spans="2:26" ht="18" customHeight="1" thickBot="1" x14ac:dyDescent="0.3">
      <c r="B21" s="109"/>
      <c r="C21" s="357" t="s">
        <v>283</v>
      </c>
      <c r="D21" s="114"/>
      <c r="E21" s="272"/>
      <c r="F21" s="114"/>
      <c r="G21" s="313"/>
      <c r="H21" s="360" t="s">
        <v>295</v>
      </c>
      <c r="I21" s="273"/>
      <c r="J21" s="412"/>
      <c r="K21" s="413"/>
      <c r="L21" s="122"/>
      <c r="P21" s="136"/>
      <c r="Q21" s="136"/>
      <c r="R21" s="136"/>
      <c r="S21" s="140"/>
      <c r="T21" s="140"/>
      <c r="U21" s="140"/>
      <c r="V21" s="140"/>
      <c r="W21" s="140"/>
      <c r="X21" s="140"/>
      <c r="Y21" s="140"/>
      <c r="Z21" s="140"/>
    </row>
    <row r="22" spans="2:26" ht="18" customHeight="1" thickBot="1" x14ac:dyDescent="0.3">
      <c r="B22" s="109"/>
      <c r="C22" s="357" t="s">
        <v>307</v>
      </c>
      <c r="D22" s="354"/>
      <c r="E22" s="358">
        <v>1.68</v>
      </c>
      <c r="F22" s="367"/>
      <c r="G22" s="313"/>
      <c r="H22" s="372" t="s">
        <v>297</v>
      </c>
      <c r="I22" s="371">
        <f>IF('MARC Table'!C16&gt;4,4+'MARC Table'!C18,'MARC Table'!C16+'MARC Table'!C18)</f>
        <v>2</v>
      </c>
      <c r="J22" s="413"/>
      <c r="K22" s="413"/>
      <c r="L22" s="122"/>
      <c r="P22" s="136"/>
      <c r="Q22" s="136"/>
      <c r="R22" s="136"/>
      <c r="S22" s="140"/>
      <c r="T22" s="140"/>
      <c r="U22" s="140"/>
      <c r="V22" s="140"/>
      <c r="W22" s="140"/>
      <c r="X22" s="140"/>
      <c r="Y22" s="140"/>
      <c r="Z22" s="140"/>
    </row>
    <row r="23" spans="2:26" ht="18" customHeight="1" thickBot="1" x14ac:dyDescent="0.3">
      <c r="B23" s="109"/>
      <c r="C23" s="357" t="s">
        <v>285</v>
      </c>
      <c r="D23" s="354"/>
      <c r="E23" s="272"/>
      <c r="F23" s="354"/>
      <c r="G23" s="313"/>
      <c r="H23" s="112"/>
      <c r="I23" s="112"/>
      <c r="J23" s="312"/>
      <c r="K23" s="313"/>
      <c r="L23" s="122"/>
      <c r="P23" s="136"/>
      <c r="Q23" s="136"/>
      <c r="R23" s="136"/>
      <c r="S23" s="140"/>
      <c r="T23" s="140"/>
      <c r="U23" s="140"/>
      <c r="V23" s="140"/>
      <c r="W23" s="140"/>
      <c r="X23" s="140"/>
      <c r="Y23" s="140"/>
      <c r="Z23" s="140"/>
    </row>
    <row r="24" spans="2:26" ht="18" customHeight="1" thickBot="1" x14ac:dyDescent="0.3">
      <c r="B24" s="109"/>
      <c r="C24" s="368" t="s">
        <v>287</v>
      </c>
      <c r="D24" s="369"/>
      <c r="E24" s="358">
        <f>'MARC Table'!C5*'MARC Table'!C7*'2-Sizing'!E22*'MARC Table'!C9</f>
        <v>0</v>
      </c>
      <c r="F24" s="114"/>
      <c r="G24" s="314" t="s">
        <v>303</v>
      </c>
      <c r="H24" s="114"/>
      <c r="I24" s="157"/>
      <c r="J24" s="157"/>
      <c r="K24" s="313"/>
      <c r="L24" s="122"/>
      <c r="P24" s="136"/>
      <c r="Q24" s="136"/>
      <c r="R24" s="136"/>
      <c r="S24" s="140"/>
      <c r="T24" s="140"/>
      <c r="U24" s="140"/>
      <c r="V24" s="140"/>
      <c r="W24" s="140"/>
      <c r="X24" s="140"/>
      <c r="Y24" s="140"/>
      <c r="Z24" s="140"/>
    </row>
    <row r="25" spans="2:26" ht="18" customHeight="1" x14ac:dyDescent="0.25">
      <c r="B25" s="109"/>
      <c r="C25" s="114"/>
      <c r="D25" s="114"/>
      <c r="E25" s="114"/>
      <c r="F25" s="114"/>
      <c r="G25" s="279"/>
      <c r="H25" s="376"/>
      <c r="I25" s="374"/>
      <c r="J25" s="375" t="s">
        <v>147</v>
      </c>
      <c r="K25" s="274"/>
      <c r="L25" s="149" t="s">
        <v>59</v>
      </c>
      <c r="P25" s="136"/>
      <c r="Q25" s="136"/>
      <c r="R25" s="136"/>
      <c r="S25" s="140" t="s">
        <v>1</v>
      </c>
      <c r="T25" s="140" t="s">
        <v>8</v>
      </c>
      <c r="U25" s="140" t="s">
        <v>2</v>
      </c>
      <c r="V25" s="140" t="s">
        <v>3</v>
      </c>
      <c r="W25" s="140" t="s">
        <v>4</v>
      </c>
      <c r="X25" s="140" t="s">
        <v>5</v>
      </c>
      <c r="Y25" s="140" t="s">
        <v>6</v>
      </c>
      <c r="Z25" s="140" t="s">
        <v>7</v>
      </c>
    </row>
    <row r="26" spans="2:26" ht="18" customHeight="1" thickBot="1" x14ac:dyDescent="0.3">
      <c r="B26" s="109"/>
      <c r="C26" s="114"/>
      <c r="D26" s="114"/>
      <c r="E26" s="114"/>
      <c r="F26" s="114"/>
      <c r="G26" s="280"/>
      <c r="H26" s="169"/>
      <c r="I26" s="124"/>
      <c r="J26" s="112"/>
      <c r="K26" s="112"/>
      <c r="L26" s="115"/>
      <c r="P26" s="136"/>
      <c r="Q26" s="136"/>
      <c r="R26" s="136"/>
      <c r="S26" s="140"/>
      <c r="T26" s="140"/>
      <c r="U26" s="140"/>
      <c r="V26" s="140"/>
      <c r="W26" s="140"/>
      <c r="X26" s="140"/>
      <c r="Y26" s="140"/>
      <c r="Z26" s="140"/>
    </row>
    <row r="27" spans="2:26" ht="15.95" customHeight="1" x14ac:dyDescent="0.25">
      <c r="B27" s="109"/>
      <c r="C27" s="381" t="s">
        <v>117</v>
      </c>
      <c r="D27" s="384" t="s">
        <v>118</v>
      </c>
      <c r="E27" s="112"/>
      <c r="F27" s="123"/>
      <c r="G27" s="375" t="s">
        <v>30</v>
      </c>
      <c r="H27" s="272"/>
      <c r="I27" s="355" t="s">
        <v>0</v>
      </c>
      <c r="J27" s="378" t="s">
        <v>150</v>
      </c>
      <c r="K27" s="274"/>
      <c r="L27" s="149" t="s">
        <v>60</v>
      </c>
      <c r="P27" s="136" t="s">
        <v>9</v>
      </c>
      <c r="Q27" s="136" t="str">
        <f>$R$13</f>
        <v xml:space="preserve"> </v>
      </c>
      <c r="R27" s="136"/>
      <c r="S27" s="148" t="str">
        <f>IF(I11=0, " --- ", IF($Q$27=1," -- ", IF($Q$27=4, (4),IF($Q$27=6,(6),IF($Q$27=8,(8),IF($Q$27=10,(10),IF($Q$27=12,(12),(" --- "))))))))</f>
        <v xml:space="preserve"> --- </v>
      </c>
      <c r="T27" s="148" t="str">
        <f>IF($Q$27=1," -- ",IF($Q$27=4, (3),IF($Q$27=6,(8),IF($Q$27=8,(15),IF($Q$27=10,(25),IF($Q$27=12,(38),(" --- ")))))))</f>
        <v xml:space="preserve"> --- </v>
      </c>
      <c r="U27" s="148" t="str">
        <f>IF($Q$27=1," -- ", IF($Q$27=4, (12),IF($Q$27=6,(18),IF($Q$27=8,(24),IF($Q$27=10,(30),IF($Q$27=12,(36),(" --- ")))))))</f>
        <v xml:space="preserve"> --- </v>
      </c>
      <c r="V27" s="148" t="str">
        <f>IF($Q$27=1," -- ", IF($Q$27=4, (8),IF($Q$27=6,(12),IF($Q$27=8,(13),IF($Q$27=10,(15),IF($Q$27=12,(16),(" --- ")))))))</f>
        <v xml:space="preserve"> --- </v>
      </c>
      <c r="W27" s="148" t="str">
        <f>IF($Q$27=1," -- ", IF($Q$27=4, (70),IF($Q$27=6,(216),IF($Q$27=8,(540),IF($Q$27=10,(1050),IF($Q$27=12,(1170),(" --- ")))))))</f>
        <v xml:space="preserve"> --- </v>
      </c>
      <c r="X27" s="148" t="str">
        <f>IF($Q$27=1," -- ", IF($Q$27=4, (0.7),IF($Q$27=6,(2.1),IF($Q$27=8,(4.65),IF($Q$27=10,(8.7),IF($Q$27=12,(14.7),(" --- ")))))))</f>
        <v xml:space="preserve"> --- </v>
      </c>
      <c r="Y27" s="148" t="str">
        <f>IF($Q$27=1," -- ", IF($Q$27=4, (2.8),IF($Q$27=6,(3.2),IF($Q$27=8,(4.2),IF($Q$27=10,(5),IF($Q$27=12,(5.6),(" --- ")))))))</f>
        <v xml:space="preserve"> --- </v>
      </c>
      <c r="Z27" s="148" t="str">
        <f>IF($Q$27=1," -- ", IF($Q$27=4, (4.08),IF($Q$27=6,(5.86),IF($Q$27=8,(7.67),IF($Q$27=10,(9.44),IF($Q$27=12,(11.18),(" --- ")))))))</f>
        <v xml:space="preserve"> --- </v>
      </c>
    </row>
    <row r="28" spans="2:26" ht="15.95" customHeight="1" thickBot="1" x14ac:dyDescent="0.3">
      <c r="B28" s="109"/>
      <c r="C28" s="383"/>
      <c r="D28" s="114"/>
      <c r="E28" s="112"/>
      <c r="F28" s="123"/>
      <c r="G28" s="251"/>
      <c r="H28" s="112"/>
      <c r="I28" s="377"/>
      <c r="J28" s="281"/>
      <c r="K28" s="126"/>
      <c r="L28" s="115"/>
      <c r="P28" s="441" t="s">
        <v>120</v>
      </c>
      <c r="Q28" s="441"/>
    </row>
    <row r="29" spans="2:26" ht="15.95" customHeight="1" x14ac:dyDescent="0.25">
      <c r="B29" s="109"/>
      <c r="C29" s="382" t="s">
        <v>102</v>
      </c>
      <c r="D29" s="382" t="s">
        <v>103</v>
      </c>
      <c r="E29" s="112"/>
      <c r="F29" s="123"/>
      <c r="G29" s="375" t="s">
        <v>164</v>
      </c>
      <c r="H29" s="273"/>
      <c r="I29" s="355" t="s">
        <v>163</v>
      </c>
      <c r="J29" s="375" t="s">
        <v>136</v>
      </c>
      <c r="K29" s="274"/>
      <c r="L29" s="150" t="s">
        <v>59</v>
      </c>
      <c r="P29" s="133" t="s">
        <v>118</v>
      </c>
      <c r="Q29" s="133">
        <v>1</v>
      </c>
    </row>
    <row r="30" spans="2:26" ht="15.95" customHeight="1" x14ac:dyDescent="0.25">
      <c r="B30" s="109"/>
      <c r="C30" s="384" t="s">
        <v>308</v>
      </c>
      <c r="D30" s="384" t="s">
        <v>101</v>
      </c>
      <c r="E30" s="112"/>
      <c r="F30" s="123"/>
      <c r="G30" s="251"/>
      <c r="H30" s="112"/>
      <c r="I30" s="125"/>
      <c r="J30" s="114"/>
      <c r="K30" s="114"/>
      <c r="L30" s="115"/>
      <c r="O30" s="136"/>
      <c r="P30" s="136" t="s">
        <v>45</v>
      </c>
      <c r="Q30" s="136">
        <v>2</v>
      </c>
      <c r="T30" s="133" t="s">
        <v>135</v>
      </c>
      <c r="W30" s="133" t="s">
        <v>156</v>
      </c>
    </row>
    <row r="31" spans="2:26" ht="15.95" customHeight="1" x14ac:dyDescent="0.25">
      <c r="B31" s="109"/>
      <c r="C31" s="112"/>
      <c r="D31" s="112"/>
      <c r="E31" s="114"/>
      <c r="F31" s="114"/>
      <c r="G31" s="251"/>
      <c r="H31" s="112"/>
      <c r="I31" s="125"/>
      <c r="J31" s="114"/>
      <c r="K31" s="114"/>
      <c r="L31" s="115"/>
      <c r="O31" s="136"/>
      <c r="P31" s="136" t="s">
        <v>119</v>
      </c>
      <c r="Q31" s="136">
        <f>VLOOKUP(D27,P29:Q30,2)</f>
        <v>1</v>
      </c>
      <c r="R31" s="141"/>
      <c r="T31" s="133" t="s">
        <v>158</v>
      </c>
      <c r="W31" s="133" t="s">
        <v>159</v>
      </c>
    </row>
    <row r="32" spans="2:26" ht="13.5" customHeight="1" x14ac:dyDescent="0.25">
      <c r="B32" s="109"/>
      <c r="C32" s="112"/>
      <c r="D32" s="112"/>
      <c r="E32" s="112"/>
      <c r="F32" s="112"/>
      <c r="G32" s="251"/>
      <c r="H32" s="112"/>
      <c r="I32" s="125"/>
      <c r="J32" s="114"/>
      <c r="K32" s="114"/>
      <c r="L32" s="115"/>
      <c r="O32" s="142"/>
      <c r="P32" s="136" t="s">
        <v>131</v>
      </c>
      <c r="Q32" s="136">
        <f>VLOOKUP(D30,T39:U40,2,0)</f>
        <v>2</v>
      </c>
      <c r="T32" s="133" t="s">
        <v>157</v>
      </c>
      <c r="W32" s="133" t="s">
        <v>160</v>
      </c>
    </row>
    <row r="33" spans="2:110" ht="24" customHeight="1" x14ac:dyDescent="0.25">
      <c r="B33" s="109"/>
      <c r="C33" s="275" t="s">
        <v>26</v>
      </c>
      <c r="D33" s="127"/>
      <c r="E33" s="168"/>
      <c r="F33" s="253"/>
      <c r="G33" s="168"/>
      <c r="H33" s="168"/>
      <c r="I33" s="127"/>
      <c r="J33" s="127"/>
      <c r="K33" s="127"/>
      <c r="L33" s="115"/>
      <c r="O33" s="136"/>
      <c r="P33" s="136"/>
      <c r="Q33" s="136"/>
    </row>
    <row r="34" spans="2:110" ht="12" customHeight="1" x14ac:dyDescent="0.25">
      <c r="B34" s="109"/>
      <c r="C34" s="128"/>
      <c r="D34" s="128"/>
      <c r="E34" s="128"/>
      <c r="F34" s="128"/>
      <c r="G34" s="128"/>
      <c r="H34" s="128"/>
      <c r="I34" s="128"/>
      <c r="J34" s="128"/>
      <c r="K34" s="128"/>
      <c r="L34" s="115"/>
    </row>
    <row r="35" spans="2:110" ht="24" customHeight="1" x14ac:dyDescent="0.25">
      <c r="B35" s="109"/>
      <c r="C35" s="442" t="str">
        <f>IF(C30="City of Indianapolis",R56,IF(I18=0," ",IF(Z57="offline",Q56,IF(Z60="offline",Q52,R52))))</f>
        <v xml:space="preserve"> </v>
      </c>
      <c r="D35" s="443"/>
      <c r="E35" s="443"/>
      <c r="F35" s="443"/>
      <c r="G35" s="129"/>
      <c r="H35" s="114"/>
      <c r="I35" s="114"/>
      <c r="J35" s="114"/>
      <c r="K35" s="114"/>
      <c r="L35" s="115"/>
    </row>
    <row r="36" spans="2:110" ht="37.5" customHeight="1" thickBot="1" x14ac:dyDescent="0.3">
      <c r="B36" s="109"/>
      <c r="C36" s="444"/>
      <c r="D36" s="444"/>
      <c r="E36" s="444"/>
      <c r="F36" s="444"/>
      <c r="G36" s="114"/>
      <c r="H36" s="114"/>
      <c r="I36" s="114"/>
      <c r="J36" s="114"/>
      <c r="K36" s="114"/>
      <c r="L36" s="115"/>
    </row>
    <row r="37" spans="2:110" ht="27.95" customHeight="1" x14ac:dyDescent="0.25">
      <c r="B37" s="109"/>
      <c r="C37" s="282">
        <v>1</v>
      </c>
      <c r="D37" s="450" t="s">
        <v>27</v>
      </c>
      <c r="E37" s="451"/>
      <c r="F37" s="283"/>
      <c r="G37" s="114"/>
      <c r="H37" s="114"/>
      <c r="I37" s="114"/>
      <c r="J37" s="114"/>
      <c r="K37" s="114"/>
      <c r="L37" s="115"/>
    </row>
    <row r="38" spans="2:110" ht="27.95" customHeight="1" x14ac:dyDescent="0.25">
      <c r="B38" s="109"/>
      <c r="C38" s="284">
        <v>2</v>
      </c>
      <c r="D38" s="435" t="s">
        <v>16</v>
      </c>
      <c r="E38" s="436"/>
      <c r="F38" s="285"/>
      <c r="G38" s="114"/>
      <c r="H38" s="114"/>
      <c r="I38" s="114"/>
      <c r="J38" s="114"/>
      <c r="K38" s="114"/>
      <c r="L38" s="115"/>
      <c r="P38" s="437" t="s">
        <v>68</v>
      </c>
      <c r="Q38" s="437"/>
      <c r="R38" s="437"/>
      <c r="S38" s="440" t="s">
        <v>111</v>
      </c>
      <c r="T38" s="440"/>
      <c r="U38" s="440"/>
      <c r="W38" s="133" t="s">
        <v>137</v>
      </c>
    </row>
    <row r="39" spans="2:110" ht="27.95" customHeight="1" x14ac:dyDescent="0.25">
      <c r="B39" s="109"/>
      <c r="C39" s="284">
        <v>3</v>
      </c>
      <c r="D39" s="435" t="s">
        <v>14</v>
      </c>
      <c r="E39" s="436"/>
      <c r="F39" s="285"/>
      <c r="G39" s="114"/>
      <c r="H39" s="114"/>
      <c r="I39" s="114"/>
      <c r="J39" s="114"/>
      <c r="K39" s="114"/>
      <c r="L39" s="115"/>
      <c r="Q39" s="133" t="s">
        <v>112</v>
      </c>
      <c r="R39" s="133">
        <v>1</v>
      </c>
      <c r="T39" s="133" t="s">
        <v>161</v>
      </c>
      <c r="U39" s="133">
        <v>1</v>
      </c>
      <c r="W39" s="133" t="e">
        <f>K25+Y27</f>
        <v>#VALUE!</v>
      </c>
      <c r="X39" s="133" t="str">
        <f>IF(K25=0," ",CONCATENATE("Min. Rim El.= ",W39,"-ft."))</f>
        <v xml:space="preserve"> </v>
      </c>
    </row>
    <row r="40" spans="2:110" ht="27.95" customHeight="1" x14ac:dyDescent="0.25">
      <c r="B40" s="109"/>
      <c r="C40" s="284">
        <v>4</v>
      </c>
      <c r="D40" s="435" t="s">
        <v>15</v>
      </c>
      <c r="E40" s="436"/>
      <c r="F40" s="285"/>
      <c r="G40" s="114"/>
      <c r="H40" s="114"/>
      <c r="I40" s="114"/>
      <c r="J40" s="114"/>
      <c r="K40" s="114"/>
      <c r="L40" s="115"/>
      <c r="Q40" s="133" t="s">
        <v>104</v>
      </c>
      <c r="R40" s="133">
        <v>2</v>
      </c>
      <c r="T40" s="133" t="s">
        <v>101</v>
      </c>
      <c r="U40" s="133">
        <v>2</v>
      </c>
      <c r="W40" s="143" t="s">
        <v>142</v>
      </c>
    </row>
    <row r="41" spans="2:110" ht="27.95" customHeight="1" x14ac:dyDescent="0.25">
      <c r="B41" s="109"/>
      <c r="C41" s="284">
        <v>5</v>
      </c>
      <c r="D41" s="435" t="s">
        <v>28</v>
      </c>
      <c r="E41" s="436"/>
      <c r="F41" s="285"/>
      <c r="G41" s="114"/>
      <c r="H41" s="114"/>
      <c r="I41" s="114"/>
      <c r="J41" s="114"/>
      <c r="K41" s="114"/>
      <c r="L41" s="115"/>
      <c r="Q41" s="133" t="s">
        <v>105</v>
      </c>
      <c r="R41" s="133">
        <v>3</v>
      </c>
      <c r="W41" s="133" t="s">
        <v>143</v>
      </c>
    </row>
    <row r="42" spans="2:110" ht="27.95" customHeight="1" x14ac:dyDescent="0.25">
      <c r="B42" s="109"/>
      <c r="C42" s="284">
        <v>6</v>
      </c>
      <c r="D42" s="435" t="s">
        <v>29</v>
      </c>
      <c r="E42" s="436"/>
      <c r="F42" s="285"/>
      <c r="G42" s="114"/>
      <c r="H42" s="114"/>
      <c r="I42" s="114"/>
      <c r="J42" s="114"/>
      <c r="K42" s="114"/>
      <c r="L42" s="115"/>
      <c r="Q42" s="133" t="s">
        <v>106</v>
      </c>
      <c r="R42" s="133">
        <v>4</v>
      </c>
    </row>
    <row r="43" spans="2:110" ht="27.95" customHeight="1" thickBot="1" x14ac:dyDescent="0.3">
      <c r="B43" s="109"/>
      <c r="C43" s="286">
        <v>7</v>
      </c>
      <c r="D43" s="448" t="s">
        <v>146</v>
      </c>
      <c r="E43" s="449"/>
      <c r="F43" s="287"/>
      <c r="G43" s="114"/>
      <c r="H43" s="114"/>
      <c r="I43" s="114"/>
      <c r="J43" s="114"/>
      <c r="K43" s="114"/>
      <c r="L43" s="115"/>
      <c r="Q43" s="133" t="s">
        <v>107</v>
      </c>
      <c r="R43" s="133">
        <v>5</v>
      </c>
    </row>
    <row r="44" spans="2:110" ht="27.95" customHeight="1" x14ac:dyDescent="0.25">
      <c r="B44" s="109"/>
      <c r="C44" s="114"/>
      <c r="D44" s="129"/>
      <c r="E44" s="129"/>
      <c r="F44" s="129"/>
      <c r="G44" s="114"/>
      <c r="H44" s="114"/>
      <c r="I44" s="114"/>
      <c r="J44" s="114"/>
      <c r="K44" s="114"/>
      <c r="L44" s="115"/>
      <c r="Q44" s="133" t="s">
        <v>108</v>
      </c>
      <c r="R44" s="133">
        <v>6</v>
      </c>
    </row>
    <row r="45" spans="2:110" ht="24" customHeight="1" x14ac:dyDescent="0.25">
      <c r="B45" s="109"/>
      <c r="C45" s="130"/>
      <c r="D45" s="114"/>
      <c r="E45" s="114"/>
      <c r="F45" s="114"/>
      <c r="G45" s="114"/>
      <c r="H45" s="114"/>
      <c r="I45" s="114"/>
      <c r="J45" s="114"/>
      <c r="K45" s="114"/>
      <c r="L45" s="115"/>
      <c r="Q45" s="133" t="s">
        <v>109</v>
      </c>
      <c r="R45" s="133">
        <v>7</v>
      </c>
    </row>
    <row r="46" spans="2:110" ht="24" customHeight="1" thickBot="1" x14ac:dyDescent="0.3">
      <c r="B46" s="445" t="s">
        <v>31</v>
      </c>
      <c r="C46" s="446"/>
      <c r="D46" s="446"/>
      <c r="E46" s="446"/>
      <c r="F46" s="446"/>
      <c r="G46" s="446"/>
      <c r="H46" s="446"/>
      <c r="I46" s="446"/>
      <c r="J46" s="446"/>
      <c r="K46" s="446"/>
      <c r="L46" s="447"/>
      <c r="Q46" s="133" t="s">
        <v>110</v>
      </c>
      <c r="R46" s="133">
        <v>8</v>
      </c>
    </row>
    <row r="47" spans="2:110" s="108" customFormat="1" x14ac:dyDescent="0.25">
      <c r="M47" s="133"/>
      <c r="N47" s="133"/>
      <c r="O47" s="133"/>
      <c r="P47" s="133"/>
      <c r="Q47" s="133" t="s">
        <v>170</v>
      </c>
      <c r="R47" s="133">
        <v>9</v>
      </c>
      <c r="S47" s="133"/>
      <c r="T47" s="133"/>
      <c r="U47" s="133"/>
      <c r="V47" s="133"/>
      <c r="W47" s="133"/>
      <c r="X47" s="133"/>
      <c r="Y47" s="133"/>
      <c r="Z47" s="133"/>
      <c r="AA47" s="133"/>
      <c r="AB47" s="133"/>
      <c r="AC47" s="133"/>
      <c r="AD47" s="133"/>
      <c r="AE47" s="133"/>
      <c r="AF47" s="133"/>
      <c r="AG47" s="133"/>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row>
    <row r="48" spans="2:110" s="108" customFormat="1" x14ac:dyDescent="0.25">
      <c r="M48" s="133"/>
      <c r="N48" s="133"/>
      <c r="O48" s="133"/>
      <c r="P48" s="144"/>
      <c r="Q48" s="145" t="s">
        <v>308</v>
      </c>
      <c r="R48" s="135">
        <v>10</v>
      </c>
      <c r="S48" s="145"/>
      <c r="T48" s="146"/>
      <c r="U48" s="133"/>
      <c r="V48" s="133"/>
      <c r="W48" s="133"/>
      <c r="X48" s="133"/>
      <c r="Y48" s="133"/>
      <c r="Z48" s="133"/>
      <c r="AA48" s="133"/>
      <c r="AB48" s="133"/>
      <c r="AC48" s="133"/>
      <c r="AD48" s="133"/>
      <c r="AE48" s="133"/>
      <c r="AF48" s="133"/>
      <c r="AG48" s="133"/>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row>
    <row r="49" spans="10:110" s="108" customFormat="1" x14ac:dyDescent="0.25">
      <c r="M49" s="133"/>
      <c r="N49" s="133"/>
      <c r="O49" s="133"/>
      <c r="P49" s="144"/>
      <c r="Q49" s="145"/>
      <c r="R49" s="145"/>
      <c r="S49" s="145"/>
      <c r="T49" s="133"/>
      <c r="U49" s="133"/>
      <c r="V49" s="133"/>
      <c r="W49" s="133"/>
      <c r="X49" s="133"/>
      <c r="Y49" s="133"/>
      <c r="Z49" s="133"/>
      <c r="AA49" s="133"/>
      <c r="AB49" s="133"/>
      <c r="AC49" s="133"/>
      <c r="AD49" s="133"/>
      <c r="AE49" s="133"/>
      <c r="AF49" s="133"/>
      <c r="AG49" s="133"/>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row>
    <row r="50" spans="10:110" s="108" customFormat="1" x14ac:dyDescent="0.25">
      <c r="M50" s="133"/>
      <c r="N50" s="133"/>
      <c r="O50" s="133"/>
      <c r="P50" s="144"/>
      <c r="Q50" s="145" t="s">
        <v>113</v>
      </c>
      <c r="R50" s="145"/>
      <c r="S50" s="145" t="e">
        <f>IF(H27&gt;U51,"Offline","Online")</f>
        <v>#VALUE!</v>
      </c>
      <c r="T50" s="133"/>
      <c r="U50" s="133"/>
      <c r="V50" s="133"/>
      <c r="W50" s="133"/>
      <c r="X50" s="133"/>
      <c r="Y50" s="133"/>
      <c r="Z50" s="133"/>
      <c r="AA50" s="133"/>
      <c r="AB50" s="133"/>
      <c r="AC50" s="133"/>
      <c r="AD50" s="133"/>
      <c r="AE50" s="133"/>
      <c r="AF50" s="133"/>
      <c r="AG50" s="133"/>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row>
    <row r="51" spans="10:110" s="108" customFormat="1" x14ac:dyDescent="0.25">
      <c r="M51" s="133"/>
      <c r="N51" s="133"/>
      <c r="O51" s="133"/>
      <c r="P51" s="144"/>
      <c r="Q51" s="145" t="s">
        <v>121</v>
      </c>
      <c r="R51" s="145"/>
      <c r="S51" s="145">
        <v>0.1</v>
      </c>
      <c r="T51" s="145">
        <f>1+S51</f>
        <v>1.1000000000000001</v>
      </c>
      <c r="U51" s="133" t="e">
        <f>T51*T27</f>
        <v>#VALUE!</v>
      </c>
      <c r="V51" s="133"/>
      <c r="W51" s="159" t="s">
        <v>51</v>
      </c>
      <c r="X51" s="158">
        <v>4</v>
      </c>
      <c r="Y51" s="158">
        <v>6</v>
      </c>
      <c r="Z51" s="158">
        <v>8</v>
      </c>
      <c r="AA51" s="158">
        <v>10</v>
      </c>
      <c r="AB51" s="158">
        <v>12</v>
      </c>
      <c r="AC51" s="133"/>
      <c r="AD51" s="133"/>
      <c r="AE51" s="133"/>
      <c r="AF51" s="133"/>
      <c r="AG51" s="133"/>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row>
    <row r="52" spans="10:110" s="108" customFormat="1" ht="180" x14ac:dyDescent="0.25">
      <c r="M52" s="133"/>
      <c r="N52" s="133"/>
      <c r="O52" s="133"/>
      <c r="P52" s="144"/>
      <c r="Q52" s="147" t="s">
        <v>309</v>
      </c>
      <c r="R52" s="147" t="s">
        <v>310</v>
      </c>
      <c r="S52" s="147" t="s">
        <v>171</v>
      </c>
      <c r="T52" s="147"/>
      <c r="U52" s="133"/>
      <c r="V52" s="133" t="s">
        <v>167</v>
      </c>
      <c r="W52" s="158" t="s">
        <v>54</v>
      </c>
      <c r="X52" s="158">
        <f>Performance!F5</f>
        <v>3</v>
      </c>
      <c r="Y52" s="158">
        <f>Performance!G5</f>
        <v>8</v>
      </c>
      <c r="Z52" s="158">
        <f>Performance!H5</f>
        <v>15</v>
      </c>
      <c r="AA52" s="158">
        <f>Performance!I5</f>
        <v>25</v>
      </c>
      <c r="AB52" s="158">
        <f>Performance!J5</f>
        <v>38</v>
      </c>
      <c r="AC52" s="133" t="s">
        <v>172</v>
      </c>
      <c r="AD52" s="133"/>
      <c r="AE52" s="133"/>
      <c r="AF52" s="133"/>
      <c r="AG52" s="133"/>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row>
    <row r="53" spans="10:110" s="108" customFormat="1" x14ac:dyDescent="0.25">
      <c r="M53" s="133"/>
      <c r="N53" s="133"/>
      <c r="O53" s="133"/>
      <c r="P53" s="133"/>
      <c r="Q53" s="147"/>
      <c r="R53" s="133"/>
      <c r="S53" s="133"/>
      <c r="T53" s="133"/>
      <c r="U53" s="133"/>
      <c r="V53" s="133" t="s">
        <v>168</v>
      </c>
      <c r="W53" s="159" t="s">
        <v>165</v>
      </c>
      <c r="X53" s="158">
        <f>X52+0.5</f>
        <v>3.5</v>
      </c>
      <c r="Y53" s="158">
        <f>Y52+0.5</f>
        <v>8.5</v>
      </c>
      <c r="Z53" s="158">
        <f>Z52+0.5</f>
        <v>15.5</v>
      </c>
      <c r="AA53" s="158">
        <f>AA52+0.5</f>
        <v>25.5</v>
      </c>
      <c r="AB53" s="158">
        <f>AB52+0.5</f>
        <v>38.5</v>
      </c>
      <c r="AC53" s="133" t="e">
        <f>HLOOKUP(Q27,X51:AB54,3,0)</f>
        <v>#N/A</v>
      </c>
      <c r="AD53" s="133"/>
      <c r="AE53" s="133"/>
      <c r="AF53" s="133"/>
      <c r="AG53" s="133"/>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row>
    <row r="54" spans="10:110" s="108" customFormat="1" x14ac:dyDescent="0.25">
      <c r="J54" s="131"/>
      <c r="K54" s="131"/>
      <c r="L54" s="131"/>
      <c r="M54" s="133"/>
      <c r="N54" s="133"/>
      <c r="O54" s="133"/>
      <c r="P54" s="133"/>
      <c r="Q54" s="147"/>
      <c r="R54" s="133"/>
      <c r="S54" s="133"/>
      <c r="T54" s="133"/>
      <c r="U54" s="133"/>
      <c r="V54" s="133" t="s">
        <v>169</v>
      </c>
      <c r="W54" s="158" t="s">
        <v>166</v>
      </c>
      <c r="X54" s="158">
        <f>ROUNDUP($T$51*X52,0)</f>
        <v>4</v>
      </c>
      <c r="Y54" s="158">
        <f>ROUNDUP($T$51*Y52,0)</f>
        <v>9</v>
      </c>
      <c r="Z54" s="158">
        <f>ROUNDUP($T$51*Z52,0)</f>
        <v>17</v>
      </c>
      <c r="AA54" s="158">
        <f>ROUNDUP($T$51*AA52,0)</f>
        <v>28</v>
      </c>
      <c r="AB54" s="158">
        <f>ROUNDUP($T$51*AB52,0)</f>
        <v>42</v>
      </c>
      <c r="AC54" s="133" t="e">
        <f>HLOOKUP(Q27,X51:AB54,4,0)</f>
        <v>#N/A</v>
      </c>
      <c r="AD54" s="133"/>
      <c r="AE54" s="133"/>
      <c r="AF54" s="133"/>
      <c r="AG54" s="133"/>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row>
    <row r="55" spans="10:110" s="108" customFormat="1" x14ac:dyDescent="0.25">
      <c r="J55" s="131"/>
      <c r="K55" s="131"/>
      <c r="L55" s="131"/>
      <c r="M55" s="133"/>
      <c r="N55" s="133"/>
      <c r="O55" s="133"/>
      <c r="P55" s="133"/>
      <c r="Q55" s="133"/>
      <c r="R55" s="133"/>
      <c r="S55" s="133"/>
      <c r="T55" s="133"/>
      <c r="U55" s="133"/>
      <c r="V55" s="133"/>
      <c r="W55" s="133"/>
      <c r="X55" s="133"/>
      <c r="Y55" s="133"/>
      <c r="Z55" s="133"/>
      <c r="AA55" s="133"/>
      <c r="AB55" s="133"/>
      <c r="AC55" s="133"/>
      <c r="AD55" s="133"/>
      <c r="AE55" s="133"/>
      <c r="AF55" s="133"/>
      <c r="AG55" s="133"/>
      <c r="AH55" s="106"/>
      <c r="AI55" s="106"/>
      <c r="AJ55" s="158"/>
      <c r="AK55" s="158"/>
      <c r="AL55" s="158"/>
      <c r="AM55" s="158"/>
      <c r="AN55" s="158"/>
      <c r="AO55" s="158"/>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row>
    <row r="56" spans="10:110" s="108" customFormat="1" ht="180" x14ac:dyDescent="0.25">
      <c r="M56" s="133"/>
      <c r="N56" s="133"/>
      <c r="O56" s="133"/>
      <c r="P56" s="133"/>
      <c r="Q56" s="147" t="s">
        <v>311</v>
      </c>
      <c r="R56" s="143" t="s">
        <v>312</v>
      </c>
      <c r="S56" s="133"/>
      <c r="T56" s="133"/>
      <c r="U56" s="133"/>
      <c r="V56" s="170" t="s">
        <v>177</v>
      </c>
      <c r="W56" s="133"/>
      <c r="X56" s="133"/>
      <c r="Y56" s="133"/>
      <c r="Z56" s="133"/>
      <c r="AA56" s="133"/>
      <c r="AB56" s="133"/>
      <c r="AC56" s="133"/>
      <c r="AD56" s="133"/>
      <c r="AE56" s="133"/>
      <c r="AF56" s="133"/>
      <c r="AG56" s="133"/>
      <c r="AH56" s="106"/>
      <c r="AI56" s="106"/>
      <c r="AJ56" s="158"/>
      <c r="AK56" s="158"/>
      <c r="AL56" s="158"/>
      <c r="AM56" s="158"/>
      <c r="AN56" s="158"/>
      <c r="AO56" s="158"/>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row>
    <row r="57" spans="10:110" s="108" customFormat="1" x14ac:dyDescent="0.25">
      <c r="M57" s="133"/>
      <c r="N57" s="133"/>
      <c r="O57" s="133"/>
      <c r="P57" s="133"/>
      <c r="Q57" s="133"/>
      <c r="R57" s="133"/>
      <c r="S57" s="133"/>
      <c r="T57" s="133"/>
      <c r="U57" s="133"/>
      <c r="V57" s="108" t="s">
        <v>175</v>
      </c>
      <c r="Z57" s="108" t="str">
        <f>IF(K27=0," ",IF(C30="City of Indianapolis","offline",IF(K27&lt;=U27,"online","offline")))</f>
        <v xml:space="preserve"> </v>
      </c>
      <c r="AB57" s="133"/>
      <c r="AC57" s="133"/>
      <c r="AD57" s="133"/>
      <c r="AE57" s="133"/>
      <c r="AF57" s="133"/>
      <c r="AG57" s="133"/>
      <c r="AH57" s="106"/>
      <c r="AI57" s="106"/>
      <c r="AJ57" s="158"/>
      <c r="AK57" s="158"/>
      <c r="AL57" s="158"/>
      <c r="AM57" s="158"/>
      <c r="AN57" s="158"/>
      <c r="AO57" s="158"/>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row>
    <row r="58" spans="10:110" s="108" customFormat="1" x14ac:dyDescent="0.25">
      <c r="M58" s="133"/>
      <c r="N58" s="133"/>
      <c r="O58" s="133"/>
      <c r="P58" s="133"/>
      <c r="Q58" s="133"/>
      <c r="R58" s="133"/>
      <c r="S58" s="133"/>
      <c r="T58" s="133"/>
      <c r="U58" s="133"/>
      <c r="V58" s="133" t="s">
        <v>173</v>
      </c>
      <c r="W58" s="133"/>
      <c r="X58" s="133"/>
      <c r="Y58" s="133"/>
      <c r="Z58" s="133" t="str">
        <f>IF(K27=0," ",IF(K27&lt;=U27,IF(Z59="infrequent",IF(H27&gt;AC54,"offline","online"),IF(H27&gt;AC53,"offline","online")),"offline"))</f>
        <v xml:space="preserve"> </v>
      </c>
      <c r="AA58" s="133"/>
      <c r="AB58" s="133"/>
      <c r="AC58" s="133"/>
      <c r="AD58" s="133"/>
      <c r="AE58" s="133"/>
      <c r="AF58" s="133"/>
      <c r="AG58" s="133"/>
      <c r="AH58" s="106"/>
      <c r="AI58" s="106"/>
      <c r="AJ58" s="158"/>
      <c r="AK58" s="158"/>
      <c r="AL58" s="158"/>
      <c r="AM58" s="158"/>
      <c r="AN58" s="158"/>
      <c r="AO58" s="158"/>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row>
    <row r="59" spans="10:110" s="108" customFormat="1" x14ac:dyDescent="0.25">
      <c r="M59" s="133"/>
      <c r="N59" s="133"/>
      <c r="O59" s="133"/>
      <c r="P59" s="133"/>
      <c r="Q59" s="133"/>
      <c r="R59" s="133"/>
      <c r="S59" s="133"/>
      <c r="T59" s="133"/>
      <c r="U59" s="133"/>
      <c r="V59" s="133" t="s">
        <v>176</v>
      </c>
      <c r="W59" s="133"/>
      <c r="X59" s="133"/>
      <c r="Y59" s="133"/>
      <c r="Z59" s="133" t="str">
        <f>IF(H29&gt;10,"infrequent","frequent")</f>
        <v>frequent</v>
      </c>
      <c r="AA59" s="133" t="str">
        <f>IF(H29=0," ",IF(Z59="infrequent",AC54,AC53))</f>
        <v xml:space="preserve"> </v>
      </c>
      <c r="AB59" s="133"/>
      <c r="AC59" s="133"/>
      <c r="AD59" s="133"/>
      <c r="AE59" s="133"/>
      <c r="AF59" s="133"/>
      <c r="AG59" s="133"/>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row>
    <row r="60" spans="10:110" s="108" customFormat="1" x14ac:dyDescent="0.25">
      <c r="M60" s="133"/>
      <c r="N60" s="133"/>
      <c r="O60" s="133"/>
      <c r="P60" s="133"/>
      <c r="Q60" s="133"/>
      <c r="R60" s="133"/>
      <c r="S60" s="133"/>
      <c r="T60" s="133"/>
      <c r="U60" s="133"/>
      <c r="V60" s="133" t="s">
        <v>174</v>
      </c>
      <c r="W60" s="133"/>
      <c r="X60" s="133"/>
      <c r="Y60" s="133"/>
      <c r="Z60" s="133" t="str">
        <f>IF(Z58="online",IF(Z59="infrequent",IF(H27&gt;AC54,"offline","online"),IF(H27&gt;AC53,"offline","online")),"offline")</f>
        <v>offline</v>
      </c>
      <c r="AA60" s="133"/>
      <c r="AB60" s="133"/>
      <c r="AC60" s="133"/>
      <c r="AD60" s="133"/>
      <c r="AE60" s="133"/>
      <c r="AF60" s="133"/>
      <c r="AG60" s="133"/>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row>
    <row r="61" spans="10:110" s="108" customFormat="1" ht="15.75" thickBot="1" x14ac:dyDescent="0.3">
      <c r="M61" s="133"/>
      <c r="N61" s="133"/>
      <c r="O61" s="133"/>
      <c r="P61" s="136"/>
      <c r="Q61" s="136"/>
      <c r="R61" s="136"/>
      <c r="S61" s="136"/>
      <c r="T61" s="136"/>
      <c r="U61" s="136"/>
      <c r="V61" s="136"/>
      <c r="W61" s="133"/>
      <c r="X61" s="133"/>
      <c r="Y61" s="133"/>
      <c r="Z61" s="133"/>
      <c r="AA61" s="133"/>
      <c r="AB61" s="133"/>
      <c r="AC61" s="133"/>
      <c r="AD61" s="133"/>
      <c r="AE61" s="133"/>
      <c r="AF61" s="133"/>
      <c r="AG61" s="133"/>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row>
    <row r="62" spans="10:110" s="108" customFormat="1" ht="15.75" thickBot="1" x14ac:dyDescent="0.3">
      <c r="M62" s="133"/>
      <c r="N62" s="133"/>
      <c r="O62" s="133"/>
      <c r="P62" s="136"/>
      <c r="Q62" s="136"/>
      <c r="R62" s="136"/>
      <c r="S62" s="136"/>
      <c r="T62" s="136"/>
      <c r="U62" s="438" t="s">
        <v>178</v>
      </c>
      <c r="V62" s="439"/>
      <c r="W62" s="171" t="str">
        <f>IF(Z57="online",IF(Z60="online","No  Bypass Required ","Note:  Bypass Required"),"Note: Bypass Required")</f>
        <v>Note: Bypass Required</v>
      </c>
      <c r="X62" s="133"/>
      <c r="Y62" s="133"/>
      <c r="Z62" s="133"/>
      <c r="AA62" s="133"/>
      <c r="AB62" s="133"/>
      <c r="AC62" s="133"/>
      <c r="AD62" s="133"/>
      <c r="AE62" s="133"/>
      <c r="AF62" s="133"/>
      <c r="AG62" s="133"/>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row>
    <row r="63" spans="10:110" s="108" customFormat="1" x14ac:dyDescent="0.25">
      <c r="M63" s="133"/>
      <c r="N63" s="133"/>
      <c r="O63" s="133"/>
      <c r="P63" s="136"/>
      <c r="Q63" s="136"/>
      <c r="R63" s="136"/>
      <c r="S63" s="136"/>
      <c r="T63" s="136"/>
      <c r="U63" s="136"/>
      <c r="V63" s="136"/>
      <c r="W63" s="133"/>
      <c r="X63" s="133"/>
      <c r="Y63" s="133"/>
      <c r="Z63" s="133"/>
      <c r="AA63" s="133"/>
      <c r="AB63" s="133"/>
      <c r="AC63" s="133"/>
      <c r="AD63" s="133"/>
      <c r="AE63" s="133"/>
      <c r="AF63" s="133"/>
      <c r="AG63" s="133"/>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row>
    <row r="64" spans="10:110" s="108" customFormat="1" x14ac:dyDescent="0.25">
      <c r="M64" s="133"/>
      <c r="N64" s="133"/>
      <c r="O64" s="133"/>
      <c r="P64" s="136"/>
      <c r="Q64" s="136"/>
      <c r="R64" s="136"/>
      <c r="S64" s="136"/>
      <c r="T64" s="136"/>
      <c r="U64" s="136"/>
      <c r="V64" s="139" t="s">
        <v>107</v>
      </c>
      <c r="W64" s="133"/>
      <c r="X64" s="133"/>
      <c r="Y64" s="133"/>
      <c r="Z64" s="133"/>
      <c r="AA64" s="133"/>
      <c r="AB64" s="133"/>
      <c r="AC64" s="133"/>
      <c r="AD64" s="133"/>
      <c r="AE64" s="133"/>
      <c r="AF64" s="133"/>
      <c r="AG64" s="133"/>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row>
    <row r="65" spans="13:110" s="108" customFormat="1" x14ac:dyDescent="0.25">
      <c r="M65" s="133"/>
      <c r="N65" s="133"/>
      <c r="O65" s="133"/>
      <c r="P65" s="133"/>
      <c r="Q65" s="133"/>
      <c r="R65" s="133"/>
      <c r="S65" s="133"/>
      <c r="T65" s="133"/>
      <c r="U65" s="133"/>
      <c r="V65" s="144"/>
      <c r="W65" s="133"/>
      <c r="X65" s="133"/>
      <c r="Y65" s="133"/>
      <c r="Z65" s="133"/>
      <c r="AA65" s="133"/>
      <c r="AB65" s="133"/>
      <c r="AC65" s="133"/>
      <c r="AD65" s="133"/>
      <c r="AE65" s="133"/>
      <c r="AF65" s="133"/>
      <c r="AG65" s="133"/>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row>
    <row r="66" spans="13:110" s="108" customFormat="1" x14ac:dyDescent="0.25">
      <c r="M66" s="133"/>
      <c r="N66" s="133"/>
      <c r="O66" s="133"/>
      <c r="P66" s="133"/>
      <c r="Q66" s="133"/>
      <c r="R66" s="133"/>
      <c r="S66" s="133"/>
      <c r="T66" s="133"/>
      <c r="U66" s="133"/>
      <c r="V66" s="133"/>
      <c r="W66" s="133"/>
      <c r="X66" s="133"/>
      <c r="Y66" s="133"/>
      <c r="Z66" s="133"/>
      <c r="AA66" s="133"/>
      <c r="AB66" s="133"/>
      <c r="AC66" s="133"/>
      <c r="AD66" s="133"/>
      <c r="AE66" s="133"/>
      <c r="AF66" s="133"/>
      <c r="AG66" s="133"/>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row>
    <row r="67" spans="13:110" s="108" customFormat="1" x14ac:dyDescent="0.25">
      <c r="M67" s="133"/>
      <c r="N67" s="133"/>
      <c r="O67" s="133"/>
      <c r="P67" s="133"/>
      <c r="Q67" s="133"/>
      <c r="R67" s="133"/>
      <c r="S67" s="133"/>
      <c r="T67" s="133"/>
      <c r="U67" s="133"/>
      <c r="V67" s="133"/>
      <c r="W67" s="133"/>
      <c r="X67" s="133"/>
      <c r="Y67" s="133"/>
      <c r="Z67" s="133"/>
      <c r="AA67" s="133"/>
      <c r="AB67" s="133"/>
      <c r="AC67" s="133"/>
      <c r="AD67" s="133"/>
      <c r="AE67" s="133"/>
      <c r="AF67" s="133"/>
      <c r="AG67" s="133"/>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row>
    <row r="68" spans="13:110" s="108" customFormat="1" x14ac:dyDescent="0.25">
      <c r="M68" s="133"/>
      <c r="N68" s="133"/>
      <c r="O68" s="133"/>
      <c r="P68" s="133"/>
      <c r="Q68" s="133"/>
      <c r="R68" s="133"/>
      <c r="S68" s="133"/>
      <c r="T68" s="133"/>
      <c r="U68" s="133"/>
      <c r="V68" s="133"/>
      <c r="W68" s="133"/>
      <c r="X68" s="133"/>
      <c r="Y68" s="133"/>
      <c r="Z68" s="133"/>
      <c r="AA68" s="133"/>
      <c r="AB68" s="133"/>
      <c r="AC68" s="133"/>
      <c r="AD68" s="133"/>
      <c r="AE68" s="133"/>
      <c r="AF68" s="133"/>
      <c r="AG68" s="133"/>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row>
    <row r="69" spans="13:110" s="108" customFormat="1" x14ac:dyDescent="0.25">
      <c r="M69" s="133"/>
      <c r="N69" s="133"/>
      <c r="O69" s="133"/>
      <c r="P69" s="133"/>
      <c r="Q69" s="133"/>
      <c r="R69" s="133"/>
      <c r="S69" s="133"/>
      <c r="T69" s="133"/>
      <c r="U69" s="133"/>
      <c r="V69" s="133"/>
      <c r="W69" s="133"/>
      <c r="X69" s="133"/>
      <c r="Y69" s="133"/>
      <c r="Z69" s="133"/>
      <c r="AA69" s="133"/>
      <c r="AB69" s="133"/>
      <c r="AC69" s="133"/>
      <c r="AD69" s="133"/>
      <c r="AE69" s="133"/>
      <c r="AF69" s="133"/>
      <c r="AG69" s="133"/>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row>
    <row r="70" spans="13:110" s="108" customFormat="1" x14ac:dyDescent="0.25">
      <c r="M70" s="133"/>
      <c r="N70" s="133"/>
      <c r="O70" s="133"/>
      <c r="P70" s="133"/>
      <c r="Q70" s="133"/>
      <c r="R70" s="133"/>
      <c r="S70" s="133"/>
      <c r="T70" s="133"/>
      <c r="U70" s="133"/>
      <c r="V70" s="133"/>
      <c r="W70" s="133"/>
      <c r="X70" s="133"/>
      <c r="Y70" s="133"/>
      <c r="Z70" s="133"/>
      <c r="AA70" s="133"/>
      <c r="AB70" s="133"/>
      <c r="AC70" s="133"/>
      <c r="AD70" s="133"/>
      <c r="AE70" s="133"/>
      <c r="AF70" s="133"/>
      <c r="AG70" s="133"/>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row>
    <row r="71" spans="13:110" s="108" customFormat="1" x14ac:dyDescent="0.25">
      <c r="M71" s="133"/>
      <c r="N71" s="133"/>
      <c r="O71" s="133"/>
      <c r="P71" s="133"/>
      <c r="Q71" s="133"/>
      <c r="R71" s="133"/>
      <c r="S71" s="133"/>
      <c r="T71" s="133"/>
      <c r="U71" s="133"/>
      <c r="V71" s="133"/>
      <c r="W71" s="133"/>
      <c r="X71" s="133"/>
      <c r="Y71" s="133"/>
      <c r="Z71" s="133"/>
      <c r="AA71" s="133"/>
      <c r="AB71" s="133"/>
      <c r="AC71" s="133"/>
      <c r="AD71" s="133"/>
      <c r="AE71" s="133"/>
      <c r="AF71" s="133"/>
      <c r="AG71" s="133"/>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row>
    <row r="72" spans="13:110" s="108" customFormat="1" x14ac:dyDescent="0.25">
      <c r="M72" s="133"/>
      <c r="N72" s="133"/>
      <c r="O72" s="133"/>
      <c r="P72" s="133"/>
      <c r="Q72" s="133"/>
      <c r="R72" s="133"/>
      <c r="S72" s="133"/>
      <c r="T72" s="133"/>
      <c r="U72" s="133"/>
      <c r="V72" s="133"/>
      <c r="W72" s="133"/>
      <c r="X72" s="133"/>
      <c r="Y72" s="133"/>
      <c r="Z72" s="133"/>
      <c r="AA72" s="133"/>
      <c r="AB72" s="133"/>
      <c r="AC72" s="133"/>
      <c r="AD72" s="133"/>
      <c r="AE72" s="133"/>
      <c r="AF72" s="133"/>
      <c r="AG72" s="133"/>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row>
    <row r="73" spans="13:110" s="108" customFormat="1" x14ac:dyDescent="0.25">
      <c r="M73" s="133"/>
      <c r="N73" s="133"/>
      <c r="O73" s="133"/>
      <c r="P73" s="133"/>
      <c r="Q73" s="133"/>
      <c r="R73" s="133"/>
      <c r="S73" s="133"/>
      <c r="T73" s="133"/>
      <c r="U73" s="133"/>
      <c r="V73" s="133"/>
      <c r="W73" s="133"/>
      <c r="X73" s="133"/>
      <c r="Y73" s="133"/>
      <c r="Z73" s="133"/>
      <c r="AA73" s="133"/>
      <c r="AB73" s="133"/>
      <c r="AC73" s="133"/>
      <c r="AD73" s="133"/>
      <c r="AE73" s="133"/>
      <c r="AF73" s="133"/>
      <c r="AG73" s="133"/>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row>
    <row r="74" spans="13:110" s="108" customFormat="1" x14ac:dyDescent="0.25">
      <c r="M74" s="133"/>
      <c r="N74" s="133"/>
      <c r="O74" s="133"/>
      <c r="P74" s="133"/>
      <c r="Q74" s="133"/>
      <c r="R74" s="133"/>
      <c r="S74" s="133"/>
      <c r="T74" s="133"/>
      <c r="U74" s="133"/>
      <c r="V74" s="133"/>
      <c r="W74" s="133"/>
      <c r="X74" s="133"/>
      <c r="Y74" s="133"/>
      <c r="Z74" s="133"/>
      <c r="AA74" s="133"/>
      <c r="AB74" s="133"/>
      <c r="AC74" s="133"/>
      <c r="AD74" s="133"/>
      <c r="AE74" s="133"/>
      <c r="AF74" s="133"/>
      <c r="AG74" s="133"/>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row>
    <row r="75" spans="13:110" s="108" customFormat="1" x14ac:dyDescent="0.25">
      <c r="M75" s="133"/>
      <c r="N75" s="133"/>
      <c r="O75" s="133"/>
      <c r="P75" s="133"/>
      <c r="Q75" s="133"/>
      <c r="R75" s="133"/>
      <c r="S75" s="133"/>
      <c r="T75" s="133"/>
      <c r="U75" s="133"/>
      <c r="V75" s="133"/>
      <c r="W75" s="133"/>
      <c r="X75" s="133"/>
      <c r="Y75" s="133"/>
      <c r="Z75" s="133"/>
      <c r="AA75" s="133"/>
      <c r="AB75" s="133"/>
      <c r="AC75" s="133"/>
      <c r="AD75" s="133"/>
      <c r="AE75" s="133"/>
      <c r="AF75" s="133"/>
      <c r="AG75" s="133"/>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row>
    <row r="76" spans="13:110" s="108" customFormat="1" x14ac:dyDescent="0.25">
      <c r="M76" s="133"/>
      <c r="N76" s="133"/>
      <c r="O76" s="133"/>
      <c r="P76" s="133"/>
      <c r="Q76" s="133"/>
      <c r="R76" s="133"/>
      <c r="S76" s="133"/>
      <c r="T76" s="133"/>
      <c r="U76" s="133"/>
      <c r="V76" s="133"/>
      <c r="W76" s="133"/>
      <c r="X76" s="133"/>
      <c r="Y76" s="133"/>
      <c r="Z76" s="133"/>
      <c r="AA76" s="133"/>
      <c r="AB76" s="133"/>
      <c r="AC76" s="133"/>
      <c r="AD76" s="133"/>
      <c r="AE76" s="133"/>
      <c r="AF76" s="133"/>
      <c r="AG76" s="133"/>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row>
    <row r="77" spans="13:110" s="108" customFormat="1" x14ac:dyDescent="0.25">
      <c r="M77" s="133"/>
      <c r="N77" s="133"/>
      <c r="O77" s="133"/>
      <c r="P77" s="133"/>
      <c r="Q77" s="133"/>
      <c r="R77" s="133"/>
      <c r="S77" s="133"/>
      <c r="T77" s="133"/>
      <c r="U77" s="133"/>
      <c r="V77" s="133"/>
      <c r="W77" s="133"/>
      <c r="X77" s="133"/>
      <c r="Y77" s="133"/>
      <c r="Z77" s="133"/>
      <c r="AA77" s="133"/>
      <c r="AB77" s="133"/>
      <c r="AC77" s="133"/>
      <c r="AD77" s="133"/>
      <c r="AE77" s="133"/>
      <c r="AF77" s="133"/>
      <c r="AG77" s="133"/>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row>
    <row r="78" spans="13:110" s="108" customFormat="1" x14ac:dyDescent="0.25">
      <c r="M78" s="133"/>
      <c r="N78" s="133"/>
      <c r="O78" s="133"/>
      <c r="P78" s="133"/>
      <c r="Q78" s="133"/>
      <c r="R78" s="133"/>
      <c r="S78" s="133"/>
      <c r="T78" s="133"/>
      <c r="U78" s="133"/>
      <c r="V78" s="133"/>
      <c r="W78" s="133"/>
      <c r="X78" s="133"/>
      <c r="Y78" s="133"/>
      <c r="Z78" s="133"/>
      <c r="AA78" s="133"/>
      <c r="AB78" s="133"/>
      <c r="AC78" s="133"/>
      <c r="AD78" s="133"/>
      <c r="AE78" s="133"/>
      <c r="AF78" s="133"/>
      <c r="AG78" s="133"/>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row>
    <row r="79" spans="13:110" s="108" customFormat="1" x14ac:dyDescent="0.25">
      <c r="M79" s="133"/>
      <c r="N79" s="133"/>
      <c r="O79" s="133"/>
      <c r="P79" s="133"/>
      <c r="Q79" s="133"/>
      <c r="R79" s="133"/>
      <c r="S79" s="133"/>
      <c r="T79" s="133"/>
      <c r="U79" s="133"/>
      <c r="V79" s="133"/>
      <c r="W79" s="133"/>
      <c r="X79" s="133"/>
      <c r="Y79" s="133"/>
      <c r="Z79" s="133"/>
      <c r="AA79" s="133"/>
      <c r="AB79" s="133"/>
      <c r="AC79" s="133"/>
      <c r="AD79" s="133"/>
      <c r="AE79" s="133"/>
      <c r="AF79" s="133"/>
      <c r="AG79" s="133"/>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row>
    <row r="80" spans="13:110" s="108" customFormat="1" x14ac:dyDescent="0.25">
      <c r="M80" s="133"/>
      <c r="N80" s="133"/>
      <c r="O80" s="133"/>
      <c r="P80" s="133"/>
      <c r="Q80" s="133"/>
      <c r="R80" s="133"/>
      <c r="S80" s="133"/>
      <c r="T80" s="133"/>
      <c r="U80" s="133"/>
      <c r="V80" s="133"/>
      <c r="W80" s="133"/>
      <c r="X80" s="133"/>
      <c r="Y80" s="133"/>
      <c r="Z80" s="133"/>
      <c r="AA80" s="133"/>
      <c r="AB80" s="133"/>
      <c r="AC80" s="133"/>
      <c r="AD80" s="133"/>
      <c r="AE80" s="133"/>
      <c r="AF80" s="133"/>
      <c r="AG80" s="133"/>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row>
    <row r="81" spans="13:110" s="108" customFormat="1" x14ac:dyDescent="0.25">
      <c r="M81" s="133"/>
      <c r="N81" s="133"/>
      <c r="O81" s="133"/>
      <c r="P81" s="133"/>
      <c r="Q81" s="133"/>
      <c r="R81" s="133"/>
      <c r="S81" s="133"/>
      <c r="T81" s="133"/>
      <c r="U81" s="133"/>
      <c r="V81" s="133"/>
      <c r="W81" s="133"/>
      <c r="X81" s="133"/>
      <c r="Y81" s="133"/>
      <c r="Z81" s="133"/>
      <c r="AA81" s="133"/>
      <c r="AB81" s="133"/>
      <c r="AC81" s="133"/>
      <c r="AD81" s="133"/>
      <c r="AE81" s="133"/>
      <c r="AF81" s="133"/>
      <c r="AG81" s="133"/>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row>
    <row r="82" spans="13:110" s="108" customFormat="1" x14ac:dyDescent="0.25">
      <c r="M82" s="133"/>
      <c r="N82" s="133"/>
      <c r="O82" s="133"/>
      <c r="P82" s="133"/>
      <c r="Q82" s="133"/>
      <c r="R82" s="133"/>
      <c r="S82" s="133"/>
      <c r="T82" s="133"/>
      <c r="U82" s="133"/>
      <c r="V82" s="133"/>
      <c r="W82" s="133"/>
      <c r="X82" s="133"/>
      <c r="Y82" s="133"/>
      <c r="Z82" s="133"/>
      <c r="AA82" s="133"/>
      <c r="AB82" s="133"/>
      <c r="AC82" s="133"/>
      <c r="AD82" s="133"/>
      <c r="AE82" s="133"/>
      <c r="AF82" s="133"/>
      <c r="AG82" s="133"/>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row>
    <row r="83" spans="13:110" s="108" customFormat="1" x14ac:dyDescent="0.25">
      <c r="M83" s="133"/>
      <c r="N83" s="133"/>
      <c r="O83" s="133"/>
      <c r="P83" s="133"/>
      <c r="Q83" s="133"/>
      <c r="R83" s="133"/>
      <c r="S83" s="133"/>
      <c r="T83" s="133"/>
      <c r="U83" s="133"/>
      <c r="V83" s="133"/>
      <c r="W83" s="133"/>
      <c r="X83" s="133"/>
      <c r="Y83" s="133"/>
      <c r="Z83" s="133"/>
      <c r="AA83" s="133"/>
      <c r="AB83" s="133"/>
      <c r="AC83" s="133"/>
      <c r="AD83" s="133"/>
      <c r="AE83" s="133"/>
      <c r="AF83" s="133"/>
      <c r="AG83" s="133"/>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row>
    <row r="84" spans="13:110" s="108" customFormat="1" x14ac:dyDescent="0.25">
      <c r="M84" s="133"/>
      <c r="N84" s="133"/>
      <c r="O84" s="133"/>
      <c r="P84" s="133"/>
      <c r="Q84" s="133"/>
      <c r="R84" s="133"/>
      <c r="S84" s="133"/>
      <c r="T84" s="133"/>
      <c r="U84" s="133"/>
      <c r="V84" s="133"/>
      <c r="W84" s="133"/>
      <c r="X84" s="133"/>
      <c r="Y84" s="133"/>
      <c r="Z84" s="133"/>
      <c r="AA84" s="133"/>
      <c r="AB84" s="133"/>
      <c r="AC84" s="133"/>
      <c r="AD84" s="133"/>
      <c r="AE84" s="133"/>
      <c r="AF84" s="133"/>
      <c r="AG84" s="133"/>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row>
    <row r="85" spans="13:110" s="108" customFormat="1" x14ac:dyDescent="0.25">
      <c r="M85" s="133"/>
      <c r="N85" s="133"/>
      <c r="O85" s="133"/>
      <c r="P85" s="133"/>
      <c r="Q85" s="133"/>
      <c r="R85" s="133"/>
      <c r="S85" s="133"/>
      <c r="T85" s="133"/>
      <c r="U85" s="133"/>
      <c r="V85" s="133"/>
      <c r="W85" s="133"/>
      <c r="X85" s="133"/>
      <c r="Y85" s="133"/>
      <c r="Z85" s="133"/>
      <c r="AA85" s="133"/>
      <c r="AB85" s="133"/>
      <c r="AC85" s="133"/>
      <c r="AD85" s="133"/>
      <c r="AE85" s="133"/>
      <c r="AF85" s="133"/>
      <c r="AG85" s="133"/>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row>
    <row r="86" spans="13:110" s="108" customFormat="1" x14ac:dyDescent="0.25">
      <c r="M86" s="133"/>
      <c r="N86" s="133"/>
      <c r="O86" s="133"/>
      <c r="P86" s="133"/>
      <c r="Q86" s="133"/>
      <c r="R86" s="133"/>
      <c r="S86" s="133"/>
      <c r="T86" s="133"/>
      <c r="U86" s="133"/>
      <c r="V86" s="133"/>
      <c r="W86" s="133"/>
      <c r="X86" s="133"/>
      <c r="Y86" s="133"/>
      <c r="Z86" s="133"/>
      <c r="AA86" s="133"/>
      <c r="AB86" s="133"/>
      <c r="AC86" s="133"/>
      <c r="AD86" s="133"/>
      <c r="AE86" s="133"/>
      <c r="AF86" s="133"/>
      <c r="AG86" s="133"/>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row>
    <row r="87" spans="13:110" s="108" customFormat="1" x14ac:dyDescent="0.25">
      <c r="M87" s="133"/>
      <c r="N87" s="133"/>
      <c r="O87" s="133"/>
      <c r="P87" s="133"/>
      <c r="Q87" s="133"/>
      <c r="R87" s="133"/>
      <c r="S87" s="133"/>
      <c r="T87" s="133"/>
      <c r="U87" s="133"/>
      <c r="V87" s="133"/>
      <c r="W87" s="133"/>
      <c r="X87" s="133"/>
      <c r="Y87" s="133"/>
      <c r="Z87" s="133"/>
      <c r="AA87" s="133"/>
      <c r="AB87" s="133"/>
      <c r="AC87" s="133"/>
      <c r="AD87" s="133"/>
      <c r="AE87" s="133"/>
      <c r="AF87" s="133"/>
      <c r="AG87" s="133"/>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row>
    <row r="88" spans="13:110" s="108" customFormat="1" x14ac:dyDescent="0.25">
      <c r="M88" s="133"/>
      <c r="N88" s="133"/>
      <c r="O88" s="133"/>
      <c r="P88" s="133"/>
      <c r="Q88" s="133"/>
      <c r="R88" s="133"/>
      <c r="S88" s="133"/>
      <c r="T88" s="133"/>
      <c r="U88" s="133"/>
      <c r="V88" s="133"/>
      <c r="W88" s="133"/>
      <c r="X88" s="133"/>
      <c r="Y88" s="133"/>
      <c r="Z88" s="133"/>
      <c r="AA88" s="133"/>
      <c r="AB88" s="133"/>
      <c r="AC88" s="133"/>
      <c r="AD88" s="133"/>
      <c r="AE88" s="133"/>
      <c r="AF88" s="133"/>
      <c r="AG88" s="133"/>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row>
    <row r="89" spans="13:110" s="108" customFormat="1" x14ac:dyDescent="0.25">
      <c r="M89" s="133"/>
      <c r="N89" s="133"/>
      <c r="O89" s="133"/>
      <c r="P89" s="133"/>
      <c r="Q89" s="133"/>
      <c r="R89" s="133"/>
      <c r="S89" s="133"/>
      <c r="T89" s="133"/>
      <c r="U89" s="133"/>
      <c r="V89" s="133"/>
      <c r="W89" s="133"/>
      <c r="X89" s="133"/>
      <c r="Y89" s="133"/>
      <c r="Z89" s="133"/>
      <c r="AA89" s="133"/>
      <c r="AB89" s="133"/>
      <c r="AC89" s="133"/>
      <c r="AD89" s="133"/>
      <c r="AE89" s="133"/>
      <c r="AF89" s="133"/>
      <c r="AG89" s="133"/>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row>
    <row r="90" spans="13:110" s="108" customFormat="1" x14ac:dyDescent="0.25">
      <c r="M90" s="133"/>
      <c r="N90" s="133"/>
      <c r="O90" s="133"/>
      <c r="P90" s="133"/>
      <c r="Q90" s="133"/>
      <c r="R90" s="133"/>
      <c r="S90" s="133"/>
      <c r="T90" s="133"/>
      <c r="U90" s="133"/>
      <c r="V90" s="133"/>
      <c r="W90" s="133"/>
      <c r="X90" s="133"/>
      <c r="Y90" s="133"/>
      <c r="Z90" s="133"/>
      <c r="AA90" s="133"/>
      <c r="AB90" s="133"/>
      <c r="AC90" s="133"/>
      <c r="AD90" s="133"/>
      <c r="AE90" s="133"/>
      <c r="AF90" s="133"/>
      <c r="AG90" s="133"/>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row>
    <row r="91" spans="13:110" s="108" customFormat="1" x14ac:dyDescent="0.25">
      <c r="M91" s="133"/>
      <c r="N91" s="133"/>
      <c r="O91" s="133"/>
      <c r="P91" s="133"/>
      <c r="Q91" s="133"/>
      <c r="R91" s="133"/>
      <c r="S91" s="133"/>
      <c r="T91" s="133"/>
      <c r="U91" s="133"/>
      <c r="V91" s="133"/>
      <c r="W91" s="133"/>
      <c r="X91" s="133"/>
      <c r="Y91" s="133"/>
      <c r="Z91" s="133"/>
      <c r="AA91" s="133"/>
      <c r="AB91" s="133"/>
      <c r="AC91" s="133"/>
      <c r="AD91" s="133"/>
      <c r="AE91" s="133"/>
      <c r="AF91" s="133"/>
      <c r="AG91" s="133"/>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row>
    <row r="92" spans="13:110" s="108" customFormat="1" x14ac:dyDescent="0.25">
      <c r="M92" s="133"/>
      <c r="N92" s="133"/>
      <c r="O92" s="133"/>
      <c r="P92" s="133"/>
      <c r="Q92" s="133"/>
      <c r="R92" s="133"/>
      <c r="S92" s="133"/>
      <c r="T92" s="133"/>
      <c r="U92" s="133"/>
      <c r="V92" s="133"/>
      <c r="W92" s="133"/>
      <c r="X92" s="133"/>
      <c r="Y92" s="133"/>
      <c r="Z92" s="133"/>
      <c r="AA92" s="133"/>
      <c r="AB92" s="133"/>
      <c r="AC92" s="133"/>
      <c r="AD92" s="133"/>
      <c r="AE92" s="133"/>
      <c r="AF92" s="133"/>
      <c r="AG92" s="133"/>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row>
    <row r="93" spans="13:110" s="108" customFormat="1" x14ac:dyDescent="0.25">
      <c r="M93" s="133"/>
      <c r="N93" s="133"/>
      <c r="O93" s="133"/>
      <c r="P93" s="133"/>
      <c r="Q93" s="133"/>
      <c r="R93" s="133"/>
      <c r="S93" s="133"/>
      <c r="T93" s="133"/>
      <c r="U93" s="133"/>
      <c r="V93" s="133"/>
      <c r="W93" s="133"/>
      <c r="X93" s="133"/>
      <c r="Y93" s="133"/>
      <c r="Z93" s="133"/>
      <c r="AA93" s="133"/>
      <c r="AB93" s="133"/>
      <c r="AC93" s="133"/>
      <c r="AD93" s="133"/>
      <c r="AE93" s="133"/>
      <c r="AF93" s="133"/>
      <c r="AG93" s="133"/>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row>
    <row r="94" spans="13:110" s="108" customFormat="1" x14ac:dyDescent="0.25">
      <c r="M94" s="133"/>
      <c r="N94" s="133"/>
      <c r="O94" s="133"/>
      <c r="P94" s="133"/>
      <c r="Q94" s="133"/>
      <c r="R94" s="133"/>
      <c r="S94" s="133"/>
      <c r="T94" s="133"/>
      <c r="U94" s="133"/>
      <c r="V94" s="133"/>
      <c r="W94" s="133"/>
      <c r="X94" s="133"/>
      <c r="Y94" s="133"/>
      <c r="Z94" s="133"/>
      <c r="AA94" s="133"/>
      <c r="AB94" s="133"/>
      <c r="AC94" s="133"/>
      <c r="AD94" s="133"/>
      <c r="AE94" s="133"/>
      <c r="AF94" s="133"/>
      <c r="AG94" s="133"/>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row>
    <row r="95" spans="13:110" s="108" customFormat="1" x14ac:dyDescent="0.25">
      <c r="M95" s="133"/>
      <c r="N95" s="133"/>
      <c r="O95" s="133"/>
      <c r="P95" s="133"/>
      <c r="Q95" s="133"/>
      <c r="R95" s="133"/>
      <c r="S95" s="133"/>
      <c r="T95" s="133"/>
      <c r="U95" s="133"/>
      <c r="V95" s="133"/>
      <c r="W95" s="133"/>
      <c r="X95" s="133"/>
      <c r="Y95" s="133"/>
      <c r="Z95" s="133"/>
      <c r="AA95" s="133"/>
      <c r="AB95" s="133"/>
      <c r="AC95" s="133"/>
      <c r="AD95" s="133"/>
      <c r="AE95" s="133"/>
      <c r="AF95" s="133"/>
      <c r="AG95" s="133"/>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row>
    <row r="96" spans="13:110" s="108" customFormat="1" x14ac:dyDescent="0.25">
      <c r="M96" s="133"/>
      <c r="N96" s="133"/>
      <c r="O96" s="133"/>
      <c r="P96" s="133"/>
      <c r="Q96" s="133"/>
      <c r="R96" s="133"/>
      <c r="S96" s="133"/>
      <c r="T96" s="133"/>
      <c r="U96" s="133"/>
      <c r="V96" s="133"/>
      <c r="W96" s="133"/>
      <c r="X96" s="133"/>
      <c r="Y96" s="133"/>
      <c r="Z96" s="133"/>
      <c r="AA96" s="133"/>
      <c r="AB96" s="133"/>
      <c r="AC96" s="133"/>
      <c r="AD96" s="133"/>
      <c r="AE96" s="133"/>
      <c r="AF96" s="133"/>
      <c r="AG96" s="133"/>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row>
    <row r="97" spans="13:110" s="108" customFormat="1" x14ac:dyDescent="0.25">
      <c r="M97" s="133"/>
      <c r="N97" s="133"/>
      <c r="O97" s="133"/>
      <c r="P97" s="133"/>
      <c r="Q97" s="133"/>
      <c r="R97" s="133"/>
      <c r="S97" s="133"/>
      <c r="T97" s="133"/>
      <c r="U97" s="133"/>
      <c r="V97" s="133"/>
      <c r="W97" s="133"/>
      <c r="X97" s="133"/>
      <c r="Y97" s="133"/>
      <c r="Z97" s="133"/>
      <c r="AA97" s="133"/>
      <c r="AB97" s="133"/>
      <c r="AC97" s="133"/>
      <c r="AD97" s="133"/>
      <c r="AE97" s="133"/>
      <c r="AF97" s="133"/>
      <c r="AG97" s="133"/>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row>
    <row r="98" spans="13:110" s="108" customFormat="1" x14ac:dyDescent="0.25">
      <c r="M98" s="133"/>
      <c r="N98" s="133"/>
      <c r="O98" s="133"/>
      <c r="P98" s="133"/>
      <c r="Q98" s="133"/>
      <c r="R98" s="133"/>
      <c r="S98" s="133"/>
      <c r="T98" s="133"/>
      <c r="U98" s="133"/>
      <c r="V98" s="133"/>
      <c r="W98" s="133"/>
      <c r="X98" s="133"/>
      <c r="Y98" s="133"/>
      <c r="Z98" s="133"/>
      <c r="AA98" s="133"/>
      <c r="AB98" s="133"/>
      <c r="AC98" s="133"/>
      <c r="AD98" s="133"/>
      <c r="AE98" s="133"/>
      <c r="AF98" s="133"/>
      <c r="AG98" s="133"/>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row>
    <row r="99" spans="13:110" s="108" customFormat="1" x14ac:dyDescent="0.25">
      <c r="M99" s="133"/>
      <c r="N99" s="133"/>
      <c r="O99" s="133"/>
      <c r="P99" s="133"/>
      <c r="Q99" s="133"/>
      <c r="R99" s="133"/>
      <c r="S99" s="133"/>
      <c r="T99" s="133"/>
      <c r="U99" s="133"/>
      <c r="V99" s="133"/>
      <c r="W99" s="133"/>
      <c r="X99" s="133"/>
      <c r="Y99" s="133"/>
      <c r="Z99" s="133"/>
      <c r="AA99" s="133"/>
      <c r="AB99" s="133"/>
      <c r="AC99" s="133"/>
      <c r="AD99" s="133"/>
      <c r="AE99" s="133"/>
      <c r="AF99" s="133"/>
      <c r="AG99" s="133"/>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row>
    <row r="100" spans="13:110" s="108" customFormat="1" x14ac:dyDescent="0.25">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row>
    <row r="101" spans="13:110" s="108" customFormat="1" x14ac:dyDescent="0.25">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row>
    <row r="102" spans="13:110" s="108" customFormat="1" x14ac:dyDescent="0.25">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row>
    <row r="103" spans="13:110" s="108" customFormat="1" x14ac:dyDescent="0.25">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row>
    <row r="104" spans="13:110" s="108" customFormat="1" x14ac:dyDescent="0.25">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row>
    <row r="105" spans="13:110" s="108" customFormat="1" x14ac:dyDescent="0.25">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row>
    <row r="106" spans="13:110" s="108" customFormat="1" x14ac:dyDescent="0.25">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row>
    <row r="107" spans="13:110" s="108" customFormat="1" x14ac:dyDescent="0.25">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row>
  </sheetData>
  <sheetProtection algorithmName="SHA-512" hashValue="lUHpUS6TkIxPd65lpd76hyjHWT55FP8Nv8Q5TojI6THw3c1B4p/l/i592p4cjTxvpYXhcS1l0nGjeCgfo3IaWQ==" saltValue="qIvEdRoAT7jGvONQJ3rhrw==" spinCount="100000" sheet="1" objects="1" scenarios="1" selectLockedCells="1"/>
  <mergeCells count="29">
    <mergeCell ref="D41:E41"/>
    <mergeCell ref="P38:R38"/>
    <mergeCell ref="U62:V62"/>
    <mergeCell ref="S38:U38"/>
    <mergeCell ref="P28:Q28"/>
    <mergeCell ref="D38:E38"/>
    <mergeCell ref="C35:F36"/>
    <mergeCell ref="B46:L46"/>
    <mergeCell ref="D42:E42"/>
    <mergeCell ref="D43:E43"/>
    <mergeCell ref="D39:E39"/>
    <mergeCell ref="D40:E40"/>
    <mergeCell ref="D37:E37"/>
    <mergeCell ref="H14:I14"/>
    <mergeCell ref="D14:E14"/>
    <mergeCell ref="D13:E13"/>
    <mergeCell ref="J21:K22"/>
    <mergeCell ref="B1:L5"/>
    <mergeCell ref="C6:L6"/>
    <mergeCell ref="D11:E11"/>
    <mergeCell ref="C7:H8"/>
    <mergeCell ref="J7:J8"/>
    <mergeCell ref="K7:K8"/>
    <mergeCell ref="C9:I9"/>
    <mergeCell ref="I10:J10"/>
    <mergeCell ref="H11:I11"/>
    <mergeCell ref="H12:I12"/>
    <mergeCell ref="D12:E12"/>
    <mergeCell ref="H13:I13"/>
  </mergeCells>
  <conditionalFormatting sqref="C30">
    <cfRule type="expression" dxfId="0" priority="2">
      <formula>IF($D$27="Target Particle Size",TRUE, FALSE)</formula>
    </cfRule>
  </conditionalFormatting>
  <dataValidations xWindow="346" yWindow="445" count="16">
    <dataValidation type="decimal" allowBlank="1" showInputMessage="1" showErrorMessage="1" errorTitle="WQF Entry Error" error="The largest available precast model can not treat the WQF entered.  Consider reducing the WQF (e.g.: multiple units) or contact Technical Support - Press the HELP button." promptTitle="What Is This?" prompt="Enter the Water Quality Flow Rate (Q) calculated in STEP 2 at left._x000a_Other flows can be used if you have calculated Q using another method. _x000a__x000a_" sqref="I18">
      <formula1>Q14</formula1>
      <formula2>R14</formula2>
    </dataValidation>
    <dataValidation type="decimal" errorStyle="warning" allowBlank="1" showInputMessage="1" showErrorMessage="1" errorTitle="Risk of Scour" error="The peak runoff from the site exceeds the treatment system's recommended capacity.  Bypassing the peak flow is recommended." promptTitle="What Is This?" prompt="This is how often the Peak Flow Rate is expected to reoccur.  For example the 25-year Peak Flow Rate has a 1/25 or 4% probability of being equalled or exceeded in any given year. " sqref="H29">
      <formula1>0</formula1>
      <formula2>T29</formula2>
    </dataValidation>
    <dataValidation type="decimal" operator="greaterThanOrEqual" showInputMessage="1" showErrorMessage="1" errorTitle="Stormdrain depth Requirement" error="This Model requires more cover.  Either lower the stormdrain system (i.e.: lower the Pipe Invert) or increase the proposed finish grade (i.e.: increase the Rim Elevation)" promptTitle="What Is This?" prompt="Minimum cover check. The Downstream Defender has internal parts that require a min cover depth. Refer to detail below." sqref="K29">
      <formula1>W39</formula1>
    </dataValidation>
    <dataValidation type="decimal" errorStyle="warning" allowBlank="1" showInputMessage="1" showErrorMessage="1" errorTitle="Risk of Scour" error="The peak runoff from the site exceeds the treatment system's recommended capacity.  Bypassing the peak flow is recommended." promptTitle="What Is This?" prompt="This is the largest runoff rate expected from the catchment area that drains to the treatment system and is typically an infrequent event having a 25-100 year return frequency.  Peak flows may force the use of an offline installation." sqref="H27">
      <formula1>0</formula1>
      <formula2>AA59</formula2>
    </dataValidation>
    <dataValidation type="list" allowBlank="1" showInputMessage="1" showErrorMessage="1" promptTitle="Particle Size Options" prompt="Selecting a finer particle size may increase the model size for a given flow rate." sqref="D30">
      <formula1>$T$39:$T$40</formula1>
    </dataValidation>
    <dataValidation type="list" allowBlank="1" showInputMessage="1" showErrorMessage="1" promptTitle="Regulatory Options" prompt="Select &quot;Other&quot; if your choice is unavailable.  Sizing will be based on a Target Particle Size of 110 microns." sqref="C30">
      <formula1>$Q$39:$Q$48</formula1>
    </dataValidation>
    <dataValidation type="list" allowBlank="1" showInputMessage="1" showErrorMessage="1" promptTitle="Sizing Options" prompt="Select to size either based on Regulatory Approval OR by a Target Particle size." sqref="D27">
      <formula1>$P$29:$P$30</formula1>
    </dataValidation>
    <dataValidation type="list" allowBlank="1" showInputMessage="1" showErrorMessage="1" sqref="D14:E14">
      <formula1>$W$31:$W$32</formula1>
    </dataValidation>
    <dataValidation allowBlank="1" showInputMessage="1" showErrorMessage="1" promptTitle="What Is This?" prompt="This is the invert elevation of the storm drain system. _x000a__x000a_It is the OUTLET elevation of the Downstream Defender. _x000a_Refer to the detail below." sqref="K25"/>
    <dataValidation type="list" allowBlank="1" showInputMessage="1" showErrorMessage="1" sqref="D13:E13">
      <formula1>$T$31:$T$32</formula1>
    </dataValidation>
    <dataValidation allowBlank="1" showInputMessage="1" showErrorMessage="1" promptTitle="What Is This?" prompt="Each model ofg the Downstream Dender has limits on the max pipe size. This checks the pipe size and selects online or offline installation based on pipe size consideration." sqref="K27"/>
    <dataValidation type="decimal" errorStyle="warning" allowBlank="1" showErrorMessage="1" errorTitle="Risk of Scour" error="The peak runoff from the site exceeds the treatment system's recommended capacity.  Bypassing the peak flow is recommended." promptTitle="What Is This?" prompt="This is the largest runoff rate expected from the catchment area that drains to the treatment system and is typically an infrequent event having a 25-100 year return frequency.  However it is regionally dependent and can be as frequent as a 5-year event" sqref="E19:E20">
      <formula1>0</formula1>
      <formula2>X47</formula2>
    </dataValidation>
    <dataValidation type="decimal" errorStyle="warning" allowBlank="1" showInputMessage="1" showErrorMessage="1" errorTitle="Risk of Scour" error="The peak runoff from the site exceeds the treatment system's recommended capacity.  Bypassing the peak flow is recommended." promptTitle="What Is This?" prompt=" Input K=1 for the Water Quality Storm, which is a 90% Event. Intensity (i) above uses the 90% event. Manually calculate Q if other than 90% event is used." sqref="E23">
      <formula1>0</formula1>
      <formula2>X51</formula2>
    </dataValidation>
    <dataValidation type="decimal" errorStyle="warning" allowBlank="1" showInputMessage="1" showErrorMessage="1" errorTitle="Incorrect Value" error="The Runoff Coefficient must be between 0.00 and 1.00." promptTitle="What Is This?" prompt="Runoff Coefficient. Enter a value between 0 and 1.00" sqref="E21">
      <formula1>0</formula1>
      <formula2>1</formula2>
    </dataValidation>
    <dataValidation type="whole" errorStyle="warning" allowBlank="1" showInputMessage="1" showErrorMessage="1" errorTitle="Incorrect Value" error="The Oil &amp; Floatables value must equal 0, 1 or 2. _x000a__x000a_The Downstream Defender has significant Oils and Floatables capture, therefore O&amp;F VR = 2 is recommended." promptTitle="What Is This?" prompt="Set Oil &amp; Floatables VR = 1 or 2; _x000a__x000a_The Downstream Defender has significant Oils and Floatables capture, therefore O&amp;F VR = 2 is recommended." sqref="I21">
      <formula1>0</formula1>
      <formula2>2</formula2>
    </dataValidation>
    <dataValidation type="whole" errorStyle="warning" allowBlank="1" showInputMessage="1" showErrorMessage="1" errorTitle="Incorrect Value" error="The Water Quality VR must equal 0, 1, 2, 3 or 4. _x000a__x000a_Refer to section 4.0 of the MARC Stormwater Manual for more information. " promptTitle="What Is This?" prompt="Water Quality VR: Enter the desired VR: 1,2,3 or 4. This will change the size of the Downstram Defender required based on the required effluent standard to achieve the VR. " sqref="I19">
      <formula1>0</formula1>
      <formula2>4</formula2>
    </dataValidation>
  </dataValidations>
  <printOptions horizontalCentered="1" verticalCentered="1"/>
  <pageMargins left="0.5" right="0.5" top="0.75" bottom="0.5" header="0.3" footer="0.3"/>
  <pageSetup scale="61" orientation="landscape" horizont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34"/>
  <sheetViews>
    <sheetView topLeftCell="G1" workbookViewId="0">
      <selection activeCell="M24" sqref="M24"/>
    </sheetView>
  </sheetViews>
  <sheetFormatPr defaultRowHeight="15" x14ac:dyDescent="0.25"/>
  <cols>
    <col min="1" max="1" width="11.42578125" customWidth="1"/>
    <col min="2" max="2" width="13.5703125" customWidth="1"/>
    <col min="3" max="3" width="12.42578125" customWidth="1"/>
    <col min="4" max="4" width="10.7109375" customWidth="1"/>
    <col min="5" max="7" width="12.7109375" customWidth="1"/>
    <col min="8" max="8" width="11.5703125" customWidth="1"/>
    <col min="9" max="9" width="11.140625" customWidth="1"/>
    <col min="10" max="10" width="12.28515625" customWidth="1"/>
    <col min="11" max="11" width="12" customWidth="1"/>
    <col min="12" max="14" width="9.140625" customWidth="1"/>
    <col min="15" max="15" width="15.140625" customWidth="1"/>
    <col min="16" max="16" width="10.42578125" customWidth="1"/>
    <col min="17" max="17" width="15.85546875" customWidth="1"/>
    <col min="18" max="18" width="18.28515625" customWidth="1"/>
    <col min="19" max="19" width="17.5703125" customWidth="1"/>
    <col min="20" max="20" width="12.7109375" customWidth="1"/>
    <col min="21" max="22" width="15.5703125" customWidth="1"/>
    <col min="23" max="26" width="9.140625" customWidth="1"/>
  </cols>
  <sheetData>
    <row r="1" spans="1:23" ht="81.75" customHeight="1" x14ac:dyDescent="0.25">
      <c r="A1" s="1" t="s">
        <v>69</v>
      </c>
      <c r="B1" s="1" t="s">
        <v>70</v>
      </c>
      <c r="C1" s="1" t="s">
        <v>71</v>
      </c>
      <c r="D1" s="1" t="s">
        <v>72</v>
      </c>
      <c r="E1" s="1" t="s">
        <v>73</v>
      </c>
      <c r="F1" s="1" t="s">
        <v>74</v>
      </c>
      <c r="G1" s="1" t="s">
        <v>75</v>
      </c>
      <c r="H1" s="1" t="s">
        <v>76</v>
      </c>
      <c r="I1" s="1" t="s">
        <v>77</v>
      </c>
      <c r="J1" s="1" t="s">
        <v>78</v>
      </c>
      <c r="K1" s="1" t="s">
        <v>79</v>
      </c>
      <c r="L1" s="373" t="s">
        <v>308</v>
      </c>
    </row>
    <row r="2" spans="1:23" s="61" customFormat="1" ht="68.25" customHeight="1" x14ac:dyDescent="0.25">
      <c r="A2" s="60" t="s">
        <v>80</v>
      </c>
      <c r="B2" s="60" t="s">
        <v>81</v>
      </c>
      <c r="C2" s="60" t="s">
        <v>82</v>
      </c>
      <c r="D2" s="60" t="s">
        <v>83</v>
      </c>
      <c r="E2" s="60" t="s">
        <v>84</v>
      </c>
      <c r="F2" s="60" t="s">
        <v>85</v>
      </c>
      <c r="G2" s="60" t="s">
        <v>85</v>
      </c>
      <c r="H2" s="60" t="s">
        <v>84</v>
      </c>
      <c r="I2" s="60" t="s">
        <v>82</v>
      </c>
      <c r="J2" s="60" t="s">
        <v>86</v>
      </c>
      <c r="K2" s="60" t="s">
        <v>86</v>
      </c>
    </row>
    <row r="3" spans="1:23" ht="15.75" x14ac:dyDescent="0.25">
      <c r="A3" s="62" t="s">
        <v>41</v>
      </c>
      <c r="B3" s="62" t="s">
        <v>13</v>
      </c>
      <c r="C3" s="62" t="s">
        <v>0</v>
      </c>
      <c r="D3" s="62" t="s">
        <v>0</v>
      </c>
      <c r="E3" s="62" t="s">
        <v>0</v>
      </c>
      <c r="F3" s="62" t="s">
        <v>0</v>
      </c>
      <c r="G3" s="62" t="s">
        <v>0</v>
      </c>
      <c r="H3" s="62" t="s">
        <v>0</v>
      </c>
      <c r="I3" s="62" t="s">
        <v>0</v>
      </c>
      <c r="J3" s="62" t="s">
        <v>0</v>
      </c>
      <c r="K3" s="63" t="s">
        <v>87</v>
      </c>
    </row>
    <row r="4" spans="1:23" s="70" customFormat="1" ht="15.75" x14ac:dyDescent="0.25">
      <c r="A4" s="64">
        <v>4</v>
      </c>
      <c r="B4" s="65">
        <v>1.56</v>
      </c>
      <c r="C4" s="65">
        <v>1.1200000000000001</v>
      </c>
      <c r="D4" s="66">
        <v>1.3</v>
      </c>
      <c r="E4" s="66">
        <v>1.3</v>
      </c>
      <c r="F4" s="66">
        <v>1.3</v>
      </c>
      <c r="G4" s="66">
        <v>1.3</v>
      </c>
      <c r="H4" s="66">
        <v>1.3</v>
      </c>
      <c r="I4" s="67">
        <v>3</v>
      </c>
      <c r="J4" s="68">
        <v>1.22</v>
      </c>
      <c r="K4" s="69">
        <f>J4*28.3</f>
        <v>34.526000000000003</v>
      </c>
      <c r="N4"/>
    </row>
    <row r="5" spans="1:23" ht="15.75" x14ac:dyDescent="0.25">
      <c r="A5" s="62">
        <v>6</v>
      </c>
      <c r="B5" s="68">
        <f>$B$4*(A5/$A$4)^$B$9</f>
        <v>4.2988544985844781</v>
      </c>
      <c r="C5" s="71">
        <v>2.52</v>
      </c>
      <c r="D5" s="72">
        <v>3.58</v>
      </c>
      <c r="E5" s="72">
        <v>3.58</v>
      </c>
      <c r="F5" s="72">
        <v>4.0999999999999996</v>
      </c>
      <c r="G5" s="72">
        <v>4.0999999999999996</v>
      </c>
      <c r="H5" s="72">
        <v>4.0999999999999996</v>
      </c>
      <c r="I5" s="73">
        <v>8</v>
      </c>
      <c r="J5" s="68">
        <f>$J$4*(A5/$A$4)^2.5</f>
        <v>3.3619246719699123</v>
      </c>
      <c r="K5" s="69">
        <f>J5*28.3</f>
        <v>95.142468216748526</v>
      </c>
      <c r="L5" s="70"/>
      <c r="N5" s="70"/>
    </row>
    <row r="6" spans="1:23" ht="15.75" x14ac:dyDescent="0.25">
      <c r="A6" s="62">
        <v>8</v>
      </c>
      <c r="B6" s="68">
        <f>$B$4*(A6/$A$4)^$B$9</f>
        <v>8.8246926292081138</v>
      </c>
      <c r="C6" s="71">
        <v>4.4800000000000004</v>
      </c>
      <c r="D6" s="72">
        <v>7.35</v>
      </c>
      <c r="E6" s="72">
        <v>7.35</v>
      </c>
      <c r="F6" s="72">
        <v>9.4</v>
      </c>
      <c r="G6" s="72">
        <v>9.4</v>
      </c>
      <c r="H6" s="72">
        <v>9.4</v>
      </c>
      <c r="I6" s="73">
        <v>15</v>
      </c>
      <c r="J6" s="68">
        <f>$J$4*(A6/$A$4)^2.5</f>
        <v>6.9013621843807043</v>
      </c>
      <c r="K6" s="74">
        <f>J6*28.3</f>
        <v>195.30854981797393</v>
      </c>
      <c r="L6" s="70"/>
    </row>
    <row r="7" spans="1:23" ht="15.75" x14ac:dyDescent="0.25">
      <c r="A7" s="62">
        <v>10</v>
      </c>
      <c r="B7" s="68">
        <f>$B$4*(A7/$A$4)^$B$9</f>
        <v>15.416103593320852</v>
      </c>
      <c r="C7" s="65">
        <v>7</v>
      </c>
      <c r="D7" s="72">
        <v>12.85</v>
      </c>
      <c r="E7" s="72">
        <v>12.85</v>
      </c>
      <c r="F7" s="72">
        <v>17.7</v>
      </c>
      <c r="G7" s="72">
        <v>17.7</v>
      </c>
      <c r="H7" s="72">
        <v>17.7</v>
      </c>
      <c r="I7" s="73">
        <v>25</v>
      </c>
      <c r="J7" s="68">
        <f>$J$4*(A7/$A$4)^2.5</f>
        <v>12.056183579391947</v>
      </c>
      <c r="K7" s="74">
        <f>J7*28.3</f>
        <v>341.18999529679212</v>
      </c>
      <c r="L7" s="70"/>
    </row>
    <row r="8" spans="1:23" ht="15.75" x14ac:dyDescent="0.25">
      <c r="A8" s="62">
        <v>12</v>
      </c>
      <c r="B8" s="68">
        <f>$B$4*(A8/$A$4)^$B$9</f>
        <v>24.317993338267048</v>
      </c>
      <c r="C8" s="65">
        <v>10.08</v>
      </c>
      <c r="D8" s="72">
        <v>20.27</v>
      </c>
      <c r="E8" s="72" t="s">
        <v>88</v>
      </c>
      <c r="F8" s="72" t="s">
        <v>88</v>
      </c>
      <c r="G8" s="72" t="s">
        <v>88</v>
      </c>
      <c r="H8" s="72" t="s">
        <v>88</v>
      </c>
      <c r="I8" s="73" t="s">
        <v>89</v>
      </c>
      <c r="J8" s="68">
        <f>$J$4*(A8/$A$4)^2.5</f>
        <v>19.017917867106281</v>
      </c>
      <c r="K8" s="74">
        <f>J8*28.3</f>
        <v>538.20707563910776</v>
      </c>
      <c r="L8" s="70"/>
    </row>
    <row r="9" spans="1:23" s="79" customFormat="1" ht="31.5" x14ac:dyDescent="0.25">
      <c r="A9" s="75" t="s">
        <v>90</v>
      </c>
      <c r="B9" s="76">
        <v>2.5</v>
      </c>
      <c r="C9" s="69">
        <v>2</v>
      </c>
      <c r="D9" s="77">
        <v>2.5</v>
      </c>
      <c r="E9" s="77">
        <v>2.5</v>
      </c>
      <c r="F9" s="77">
        <v>2.85</v>
      </c>
      <c r="G9" s="77">
        <v>2.85</v>
      </c>
      <c r="H9" s="77">
        <v>2.85</v>
      </c>
      <c r="I9" s="78">
        <v>2.5</v>
      </c>
      <c r="J9" s="78">
        <v>2.5</v>
      </c>
      <c r="K9" s="78">
        <v>2.5</v>
      </c>
    </row>
    <row r="10" spans="1:23" ht="15.75" thickBot="1" x14ac:dyDescent="0.3">
      <c r="A10" t="s">
        <v>91</v>
      </c>
    </row>
    <row r="11" spans="1:23" x14ac:dyDescent="0.25">
      <c r="A11" t="s">
        <v>92</v>
      </c>
      <c r="M11" s="81"/>
      <c r="N11" s="82">
        <v>1</v>
      </c>
      <c r="O11" s="82">
        <v>2</v>
      </c>
      <c r="P11" s="82">
        <v>3</v>
      </c>
      <c r="Q11" s="82">
        <v>4</v>
      </c>
      <c r="R11" s="82">
        <v>5</v>
      </c>
      <c r="S11" s="82">
        <v>6</v>
      </c>
      <c r="T11" s="82">
        <v>7</v>
      </c>
      <c r="U11" s="160">
        <v>8</v>
      </c>
      <c r="V11" s="83">
        <v>9</v>
      </c>
      <c r="W11" s="53">
        <v>10</v>
      </c>
    </row>
    <row r="12" spans="1:23" x14ac:dyDescent="0.25">
      <c r="A12" t="s">
        <v>93</v>
      </c>
      <c r="M12" s="84"/>
      <c r="N12" s="72" t="s">
        <v>112</v>
      </c>
      <c r="O12" s="86" t="s">
        <v>104</v>
      </c>
      <c r="P12" s="86" t="s">
        <v>105</v>
      </c>
      <c r="Q12" s="86" t="s">
        <v>106</v>
      </c>
      <c r="R12" s="86" t="s">
        <v>107</v>
      </c>
      <c r="S12" s="86" t="s">
        <v>108</v>
      </c>
      <c r="T12" s="86" t="s">
        <v>109</v>
      </c>
      <c r="U12" s="161" t="s">
        <v>110</v>
      </c>
      <c r="V12" s="87" t="s">
        <v>170</v>
      </c>
      <c r="W12" s="380" t="s">
        <v>308</v>
      </c>
    </row>
    <row r="13" spans="1:23" x14ac:dyDescent="0.25">
      <c r="A13" t="s">
        <v>94</v>
      </c>
      <c r="J13" t="s">
        <v>126</v>
      </c>
      <c r="K13" s="80">
        <f>'2-Sizing'!I18</f>
        <v>0</v>
      </c>
      <c r="M13" s="88">
        <v>4</v>
      </c>
      <c r="N13" s="89">
        <v>1.56</v>
      </c>
      <c r="O13" s="90">
        <v>1.1200000000000001</v>
      </c>
      <c r="P13" s="91">
        <v>1.3</v>
      </c>
      <c r="Q13" s="91">
        <v>1.3</v>
      </c>
      <c r="R13" s="91">
        <v>1.3</v>
      </c>
      <c r="S13" s="91">
        <v>1.3</v>
      </c>
      <c r="T13" s="91">
        <v>1.3</v>
      </c>
      <c r="U13" s="162">
        <v>3</v>
      </c>
      <c r="V13" s="165">
        <v>1.1200000000000001</v>
      </c>
      <c r="W13" s="80">
        <f>'MARC Table'!C25</f>
        <v>1.2812770533342137</v>
      </c>
    </row>
    <row r="14" spans="1:23" x14ac:dyDescent="0.25">
      <c r="A14" t="s">
        <v>95</v>
      </c>
      <c r="J14" t="s">
        <v>133</v>
      </c>
      <c r="K14">
        <f>'2-Sizing'!Q11</f>
        <v>10</v>
      </c>
      <c r="M14" s="88">
        <v>6</v>
      </c>
      <c r="N14" s="89">
        <v>4.3</v>
      </c>
      <c r="O14" s="92">
        <v>2.52</v>
      </c>
      <c r="P14" s="89">
        <v>3.58</v>
      </c>
      <c r="Q14" s="89">
        <v>4.0999999999999996</v>
      </c>
      <c r="R14" s="89">
        <v>3.58</v>
      </c>
      <c r="S14" s="89">
        <v>4.0999999999999996</v>
      </c>
      <c r="T14" s="89">
        <v>4.0999999999999996</v>
      </c>
      <c r="U14" s="163">
        <v>8</v>
      </c>
      <c r="V14" s="166">
        <v>2.52</v>
      </c>
      <c r="W14" s="80">
        <f>'MARC Table'!C26</f>
        <v>3.5307843747813132</v>
      </c>
    </row>
    <row r="15" spans="1:23" x14ac:dyDescent="0.25">
      <c r="A15" t="s">
        <v>96</v>
      </c>
      <c r="M15" s="88">
        <v>8</v>
      </c>
      <c r="N15" s="89">
        <v>8.82</v>
      </c>
      <c r="O15" s="92">
        <v>4.4800000000000004</v>
      </c>
      <c r="P15" s="89">
        <v>7.35</v>
      </c>
      <c r="Q15" s="89">
        <v>9.4</v>
      </c>
      <c r="R15" s="89">
        <v>7.35</v>
      </c>
      <c r="S15" s="89">
        <v>9.4</v>
      </c>
      <c r="T15" s="89">
        <v>9.4</v>
      </c>
      <c r="U15" s="163">
        <v>15</v>
      </c>
      <c r="V15" s="166">
        <v>4.4800000000000004</v>
      </c>
      <c r="W15" s="80">
        <f>'MARC Table'!C27</f>
        <v>7.2479975439307225</v>
      </c>
    </row>
    <row r="16" spans="1:23" x14ac:dyDescent="0.25">
      <c r="A16" t="s">
        <v>97</v>
      </c>
      <c r="M16" s="88">
        <v>10</v>
      </c>
      <c r="N16" s="89">
        <v>15.42</v>
      </c>
      <c r="O16" s="90">
        <v>7</v>
      </c>
      <c r="P16" s="89">
        <v>12.85</v>
      </c>
      <c r="Q16" s="89">
        <v>17.7</v>
      </c>
      <c r="R16" s="89">
        <v>12.85</v>
      </c>
      <c r="S16" s="89">
        <v>17.7</v>
      </c>
      <c r="T16" s="89">
        <v>17.7</v>
      </c>
      <c r="U16" s="163">
        <v>25</v>
      </c>
      <c r="V16" s="165">
        <v>7</v>
      </c>
      <c r="W16" s="80">
        <f>'MARC Table'!C28</f>
        <v>12.661730632016104</v>
      </c>
    </row>
    <row r="17" spans="1:23" ht="15.75" thickBot="1" x14ac:dyDescent="0.3">
      <c r="A17" t="s">
        <v>98</v>
      </c>
      <c r="M17" s="93">
        <v>12</v>
      </c>
      <c r="N17" s="94">
        <v>24.32</v>
      </c>
      <c r="O17" s="95">
        <v>10.08</v>
      </c>
      <c r="P17" s="94">
        <v>20.27</v>
      </c>
      <c r="Q17" s="85">
        <v>1E-3</v>
      </c>
      <c r="R17" s="85">
        <v>1E-3</v>
      </c>
      <c r="S17" s="85">
        <v>1E-3</v>
      </c>
      <c r="T17" s="85">
        <v>1E-3</v>
      </c>
      <c r="U17" s="164">
        <v>1E-3</v>
      </c>
      <c r="V17" s="167">
        <v>10.08</v>
      </c>
      <c r="W17" s="80">
        <f>'MARC Table'!C29</f>
        <v>19.973132594522973</v>
      </c>
    </row>
    <row r="18" spans="1:23" x14ac:dyDescent="0.25">
      <c r="A18" t="s">
        <v>99</v>
      </c>
      <c r="L18" t="s">
        <v>132</v>
      </c>
      <c r="N18" s="6">
        <f>MAX(N13:N17)</f>
        <v>24.32</v>
      </c>
      <c r="O18" s="6">
        <f t="shared" ref="O18:U18" si="0">MAX(O13:O17)</f>
        <v>10.08</v>
      </c>
      <c r="P18" s="6">
        <f t="shared" si="0"/>
        <v>20.27</v>
      </c>
      <c r="Q18" s="6">
        <f t="shared" si="0"/>
        <v>17.7</v>
      </c>
      <c r="R18" s="6">
        <f t="shared" si="0"/>
        <v>12.85</v>
      </c>
      <c r="S18" s="6">
        <f t="shared" si="0"/>
        <v>17.7</v>
      </c>
      <c r="T18" s="6">
        <f t="shared" si="0"/>
        <v>17.7</v>
      </c>
      <c r="U18" s="6">
        <f t="shared" si="0"/>
        <v>25</v>
      </c>
      <c r="V18" s="6">
        <f>MAX(V13:V17)</f>
        <v>10.08</v>
      </c>
    </row>
    <row r="19" spans="1:23" ht="15.75" thickBot="1" x14ac:dyDescent="0.3">
      <c r="A19" t="s">
        <v>100</v>
      </c>
      <c r="L19" s="4" t="s">
        <v>122</v>
      </c>
      <c r="M19" s="4"/>
      <c r="N19" s="4"/>
      <c r="O19" s="4"/>
      <c r="Q19" s="4" t="s">
        <v>162</v>
      </c>
      <c r="U19" s="4" t="s">
        <v>123</v>
      </c>
    </row>
    <row r="20" spans="1:23" ht="15.75" thickBot="1" x14ac:dyDescent="0.3">
      <c r="L20" s="96">
        <v>4</v>
      </c>
      <c r="M20" s="97">
        <f>HLOOKUP('2-Sizing'!$Q$11,$N$11:$W$17,3,0)</f>
        <v>1.2812770533342137</v>
      </c>
      <c r="N20" s="4"/>
      <c r="O20" s="4"/>
      <c r="Q20" s="96">
        <v>4</v>
      </c>
      <c r="R20" s="97">
        <f>HLOOKUP(1,$N$11:$V$17,3,0)</f>
        <v>1.56</v>
      </c>
      <c r="U20" s="96">
        <v>4</v>
      </c>
      <c r="V20" s="97">
        <f>HLOOKUP("50-Micron Flow Rates ",$B$1:$J$8,4,0)</f>
        <v>1.22</v>
      </c>
    </row>
    <row r="21" spans="1:23" ht="15.75" thickBot="1" x14ac:dyDescent="0.3">
      <c r="L21" s="88">
        <v>6</v>
      </c>
      <c r="M21" s="98">
        <f>HLOOKUP('2-Sizing'!$Q$11,$N$11:$W$17,4,0)</f>
        <v>3.5307843747813132</v>
      </c>
      <c r="N21" s="4"/>
      <c r="O21" s="4"/>
      <c r="Q21" s="88">
        <v>6</v>
      </c>
      <c r="R21" s="97">
        <f>HLOOKUP(1,$N$11:$V$17,4,0)</f>
        <v>4.3</v>
      </c>
      <c r="U21" s="88">
        <v>6</v>
      </c>
      <c r="V21" s="97">
        <f>HLOOKUP("50-Micron Flow Rates ",$B$1:$J$8,5,0)</f>
        <v>3.3619246719699123</v>
      </c>
    </row>
    <row r="22" spans="1:23" ht="15.75" thickBot="1" x14ac:dyDescent="0.3">
      <c r="L22" s="88">
        <v>8</v>
      </c>
      <c r="M22" s="98">
        <f>HLOOKUP('2-Sizing'!$Q$11,$N$11:$VW$17,5,0)</f>
        <v>7.2479975439307225</v>
      </c>
      <c r="N22" s="4"/>
      <c r="O22" s="4"/>
      <c r="Q22" s="88">
        <v>8</v>
      </c>
      <c r="R22" s="97">
        <f>HLOOKUP(1,$N$11:$V$17,5,0)</f>
        <v>8.82</v>
      </c>
      <c r="U22" s="88">
        <v>8</v>
      </c>
      <c r="V22" s="97">
        <f>HLOOKUP("50-Micron Flow Rates ",$B$1:$J$8,6,0)</f>
        <v>6.9013621843807043</v>
      </c>
    </row>
    <row r="23" spans="1:23" ht="15.75" thickBot="1" x14ac:dyDescent="0.3">
      <c r="L23" s="88">
        <v>10</v>
      </c>
      <c r="M23" s="98">
        <f>HLOOKUP('2-Sizing'!$Q$11,$N$11:$W$17,6,0)</f>
        <v>12.661730632016104</v>
      </c>
      <c r="N23" s="4"/>
      <c r="O23" s="4"/>
      <c r="Q23" s="88">
        <v>10</v>
      </c>
      <c r="R23" s="97">
        <f>HLOOKUP(1,$N$11:$V$17,6,0)</f>
        <v>15.42</v>
      </c>
      <c r="U23" s="88">
        <v>10</v>
      </c>
      <c r="V23" s="97">
        <f>HLOOKUP("50-Micron Flow Rates ",$B$1:$J$8,7,0)</f>
        <v>12.056183579391947</v>
      </c>
    </row>
    <row r="24" spans="1:23" ht="15.75" thickBot="1" x14ac:dyDescent="0.3">
      <c r="L24" s="93">
        <v>12</v>
      </c>
      <c r="M24" s="99">
        <f>HLOOKUP('2-Sizing'!$Q$11,$N$11:$W$17,7,0)</f>
        <v>19.973132594522973</v>
      </c>
      <c r="N24" s="4"/>
      <c r="O24" s="4"/>
      <c r="Q24" s="93">
        <v>12</v>
      </c>
      <c r="R24" s="97">
        <f>HLOOKUP(1,$N$11:$V$17,7,0)</f>
        <v>24.32</v>
      </c>
      <c r="U24" s="93">
        <v>12</v>
      </c>
      <c r="V24" s="97">
        <f>HLOOKUP("50-Micron Flow Rates ",$B$1:$J$8,8,0)</f>
        <v>19.017917867106281</v>
      </c>
    </row>
    <row r="26" spans="1:23" x14ac:dyDescent="0.25">
      <c r="L26" t="s">
        <v>125</v>
      </c>
      <c r="N26" s="6">
        <f>IF(K13&lt;=M20,L20,IF(K13&lt;=M21,L21,IF(K13&lt;=M22,L22,IF(K13&lt;=M23,L23,IF(K13&lt;=M24,L24,"X")))))</f>
        <v>4</v>
      </c>
      <c r="Q26" t="s">
        <v>124</v>
      </c>
      <c r="R26" s="6">
        <f>IF(K13&lt;=R20,Q20,IF(K13&lt;=R21,Q21,IF(K13&lt;=R22,Q22,IF(K13&lt;=R23,Q23,IF(K13&lt;=R24,Q24,"X")))))</f>
        <v>4</v>
      </c>
      <c r="U26" t="s">
        <v>124</v>
      </c>
      <c r="V26" s="6">
        <f>IF(K13&lt;=V20,U20,IF(K13&lt;=V21,U21,IF(K13&lt;=V22,U22,IF(K13&lt;=V23,U23,IF(K13&lt;=V24,U24,"X")))))</f>
        <v>4</v>
      </c>
    </row>
    <row r="29" spans="1:23" x14ac:dyDescent="0.25">
      <c r="J29" t="s">
        <v>119</v>
      </c>
      <c r="L29">
        <f>'2-Sizing'!Q31</f>
        <v>1</v>
      </c>
      <c r="N29" t="s">
        <v>127</v>
      </c>
      <c r="O29">
        <f>N26</f>
        <v>4</v>
      </c>
    </row>
    <row r="30" spans="1:23" x14ac:dyDescent="0.25">
      <c r="J30" t="s">
        <v>131</v>
      </c>
      <c r="L30">
        <f>'2-Sizing'!Q32</f>
        <v>2</v>
      </c>
      <c r="N30" t="s">
        <v>128</v>
      </c>
      <c r="O30">
        <f>R26</f>
        <v>4</v>
      </c>
    </row>
    <row r="31" spans="1:23" x14ac:dyDescent="0.25">
      <c r="N31" t="s">
        <v>129</v>
      </c>
      <c r="O31">
        <f>V26</f>
        <v>4</v>
      </c>
    </row>
    <row r="33" spans="12:13" x14ac:dyDescent="0.25">
      <c r="L33" s="56" t="s">
        <v>130</v>
      </c>
      <c r="M33" s="6">
        <f>IF('2-Sizing'!R7=1, " -- ", IF(L29=2,IF(L30=2,O31,O30),O29))</f>
        <v>4</v>
      </c>
    </row>
    <row r="34" spans="12:13" x14ac:dyDescent="0.25">
      <c r="L34" s="56" t="s">
        <v>134</v>
      </c>
      <c r="M34" s="6">
        <f>IF(L29=2,IF(L30=2,MAX(V20:V24),MAX(R20:R24)),MAX(M20:M24))</f>
        <v>19.973132594522973</v>
      </c>
    </row>
  </sheetData>
  <pageMargins left="0.2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Z131"/>
  <sheetViews>
    <sheetView zoomScale="50" zoomScaleNormal="50" zoomScaleSheetLayoutView="52" zoomScalePageLayoutView="28" workbookViewId="0">
      <selection activeCell="T34" sqref="T34"/>
    </sheetView>
  </sheetViews>
  <sheetFormatPr defaultColWidth="21.140625" defaultRowHeight="15" x14ac:dyDescent="0.25"/>
  <cols>
    <col min="1" max="10" width="24.7109375" style="102" customWidth="1"/>
    <col min="11" max="11" width="21.28515625" style="102" customWidth="1"/>
    <col min="12" max="12" width="21.140625" style="104" customWidth="1"/>
    <col min="13" max="18" width="21.140625" style="104" hidden="1" customWidth="1"/>
    <col min="19" max="22" width="21.140625" style="104" customWidth="1"/>
    <col min="23" max="23" width="21.140625" style="103" customWidth="1"/>
    <col min="24" max="34" width="21.140625" style="104" customWidth="1"/>
    <col min="35" max="35" width="21.140625" style="100" customWidth="1"/>
    <col min="36" max="16384" width="21.140625" style="102"/>
  </cols>
  <sheetData>
    <row r="1" spans="1:52" s="101" customFormat="1" ht="24" customHeight="1" x14ac:dyDescent="0.25">
      <c r="A1" s="2"/>
      <c r="B1" s="2"/>
      <c r="C1" s="2"/>
      <c r="D1" s="2"/>
      <c r="E1" s="2"/>
      <c r="F1" s="2"/>
      <c r="G1" s="2"/>
      <c r="H1" s="2"/>
      <c r="I1" s="2"/>
      <c r="J1" s="2"/>
      <c r="K1" s="2"/>
      <c r="L1" s="174"/>
      <c r="M1" s="104"/>
      <c r="N1" s="104"/>
      <c r="O1" s="104"/>
      <c r="P1" s="104"/>
      <c r="Q1" s="104"/>
      <c r="R1" s="104"/>
      <c r="S1" s="104"/>
      <c r="T1" s="104"/>
      <c r="U1" s="104"/>
      <c r="V1" s="104"/>
      <c r="W1" s="103"/>
      <c r="X1" s="104"/>
      <c r="Y1" s="104"/>
      <c r="Z1" s="104"/>
      <c r="AA1" s="104"/>
      <c r="AB1" s="104"/>
      <c r="AC1" s="104"/>
      <c r="AD1" s="104"/>
      <c r="AE1" s="104"/>
      <c r="AF1" s="104"/>
      <c r="AG1" s="104"/>
      <c r="AH1" s="104"/>
      <c r="AI1" s="100"/>
      <c r="AJ1" s="100"/>
      <c r="AK1" s="100"/>
      <c r="AL1" s="100"/>
      <c r="AM1" s="100"/>
      <c r="AN1" s="100"/>
      <c r="AO1" s="100"/>
      <c r="AP1" s="100"/>
      <c r="AQ1" s="100"/>
      <c r="AR1" s="100"/>
      <c r="AS1" s="100"/>
      <c r="AT1" s="100"/>
      <c r="AU1" s="100"/>
      <c r="AV1" s="100"/>
      <c r="AW1" s="100"/>
      <c r="AX1" s="100"/>
      <c r="AY1" s="100"/>
      <c r="AZ1" s="100"/>
    </row>
    <row r="2" spans="1:52" s="101" customFormat="1" ht="24" customHeight="1" x14ac:dyDescent="0.25">
      <c r="A2" s="2"/>
      <c r="B2" s="2"/>
      <c r="C2" s="2"/>
      <c r="D2" s="2"/>
      <c r="E2" s="2"/>
      <c r="F2" s="2"/>
      <c r="G2" s="2"/>
      <c r="H2" s="2"/>
      <c r="I2" s="2"/>
      <c r="J2" s="2"/>
      <c r="K2" s="2"/>
      <c r="L2" s="174"/>
      <c r="M2" s="104"/>
      <c r="N2" s="104"/>
      <c r="O2" s="104"/>
      <c r="P2" s="104"/>
      <c r="Q2" s="104"/>
      <c r="R2" s="104"/>
      <c r="S2" s="104"/>
      <c r="T2" s="104"/>
      <c r="U2" s="104"/>
      <c r="V2" s="104"/>
      <c r="W2" s="103"/>
      <c r="X2" s="104"/>
      <c r="Y2" s="104"/>
      <c r="Z2" s="104"/>
      <c r="AA2" s="104"/>
      <c r="AB2" s="104"/>
      <c r="AC2" s="104"/>
      <c r="AD2" s="104"/>
      <c r="AE2" s="104"/>
      <c r="AF2" s="104"/>
      <c r="AG2" s="104"/>
      <c r="AH2" s="104"/>
      <c r="AI2" s="100"/>
      <c r="AJ2" s="100"/>
      <c r="AK2" s="100"/>
      <c r="AL2" s="100"/>
      <c r="AM2" s="100"/>
      <c r="AN2" s="100"/>
      <c r="AO2" s="100"/>
      <c r="AP2" s="100"/>
      <c r="AQ2" s="100"/>
      <c r="AR2" s="100"/>
      <c r="AS2" s="100"/>
      <c r="AT2" s="100"/>
      <c r="AU2" s="100"/>
      <c r="AV2" s="100"/>
      <c r="AW2" s="100"/>
      <c r="AX2" s="100"/>
      <c r="AY2" s="100"/>
      <c r="AZ2" s="100"/>
    </row>
    <row r="3" spans="1:52" s="101" customFormat="1" ht="24" customHeight="1" x14ac:dyDescent="0.25">
      <c r="A3" s="2"/>
      <c r="B3" s="2"/>
      <c r="C3" s="2"/>
      <c r="D3" s="2"/>
      <c r="E3" s="2"/>
      <c r="F3" s="2"/>
      <c r="G3" s="2"/>
      <c r="H3" s="2"/>
      <c r="I3" s="2"/>
      <c r="J3" s="2"/>
      <c r="K3" s="2"/>
      <c r="L3" s="174"/>
      <c r="M3" s="104"/>
      <c r="N3" s="104"/>
      <c r="O3" s="104"/>
      <c r="P3" s="104"/>
      <c r="Q3" s="104"/>
      <c r="R3" s="104"/>
      <c r="S3" s="104"/>
      <c r="T3" s="104"/>
      <c r="U3" s="104"/>
      <c r="V3" s="104"/>
      <c r="W3" s="103"/>
      <c r="X3" s="104"/>
      <c r="Y3" s="104"/>
      <c r="Z3" s="104"/>
      <c r="AA3" s="104"/>
      <c r="AB3" s="104"/>
      <c r="AC3" s="104"/>
      <c r="AD3" s="104"/>
      <c r="AE3" s="104"/>
      <c r="AF3" s="104"/>
      <c r="AG3" s="104"/>
      <c r="AH3" s="104"/>
      <c r="AI3" s="100"/>
      <c r="AJ3" s="100"/>
      <c r="AK3" s="100"/>
      <c r="AL3" s="100"/>
      <c r="AM3" s="100"/>
      <c r="AN3" s="100"/>
      <c r="AO3" s="100"/>
      <c r="AP3" s="100"/>
      <c r="AQ3" s="100"/>
      <c r="AR3" s="100"/>
      <c r="AS3" s="100"/>
      <c r="AT3" s="100"/>
      <c r="AU3" s="100"/>
      <c r="AV3" s="100"/>
      <c r="AW3" s="100"/>
      <c r="AX3" s="100"/>
      <c r="AY3" s="100"/>
      <c r="AZ3" s="100"/>
    </row>
    <row r="4" spans="1:52" s="101" customFormat="1" ht="24" customHeight="1" x14ac:dyDescent="0.25">
      <c r="A4" s="2"/>
      <c r="B4" s="2"/>
      <c r="C4" s="2"/>
      <c r="D4" s="2"/>
      <c r="E4" s="2"/>
      <c r="F4" s="2"/>
      <c r="G4" s="2"/>
      <c r="H4" s="2"/>
      <c r="I4" s="2"/>
      <c r="J4" s="2"/>
      <c r="K4" s="2"/>
      <c r="L4" s="174"/>
      <c r="M4" s="104"/>
      <c r="N4" s="104"/>
      <c r="O4" s="104"/>
      <c r="P4" s="104"/>
      <c r="Q4" s="104"/>
      <c r="R4" s="104"/>
      <c r="S4" s="104"/>
      <c r="T4" s="104"/>
      <c r="U4" s="104"/>
      <c r="V4" s="104"/>
      <c r="W4" s="103"/>
      <c r="X4" s="104"/>
      <c r="Y4" s="104"/>
      <c r="Z4" s="104"/>
      <c r="AA4" s="104"/>
      <c r="AB4" s="104"/>
      <c r="AC4" s="104"/>
      <c r="AD4" s="104"/>
      <c r="AE4" s="104"/>
      <c r="AF4" s="104"/>
      <c r="AG4" s="104"/>
      <c r="AH4" s="104"/>
      <c r="AI4" s="100"/>
      <c r="AJ4" s="100"/>
      <c r="AK4" s="100"/>
      <c r="AL4" s="100"/>
      <c r="AM4" s="100"/>
      <c r="AN4" s="100"/>
      <c r="AO4" s="100"/>
      <c r="AP4" s="100"/>
      <c r="AQ4" s="100"/>
      <c r="AR4" s="100"/>
      <c r="AS4" s="100"/>
      <c r="AT4" s="100"/>
      <c r="AU4" s="100"/>
      <c r="AV4" s="100"/>
      <c r="AW4" s="100"/>
      <c r="AX4" s="100"/>
      <c r="AY4" s="100"/>
      <c r="AZ4" s="100"/>
    </row>
    <row r="5" spans="1:52" s="101" customFormat="1" ht="24" customHeight="1" x14ac:dyDescent="0.25">
      <c r="A5" s="2"/>
      <c r="B5" s="2"/>
      <c r="C5" s="2"/>
      <c r="D5" s="2"/>
      <c r="E5" s="2"/>
      <c r="F5" s="2"/>
      <c r="G5" s="2"/>
      <c r="H5" s="2"/>
      <c r="I5" s="2"/>
      <c r="J5" s="2"/>
      <c r="K5" s="2"/>
      <c r="L5" s="174"/>
      <c r="M5" s="151" t="s">
        <v>51</v>
      </c>
      <c r="N5" s="151" t="str">
        <f>'2-Sizing'!$Q$27</f>
        <v xml:space="preserve"> </v>
      </c>
      <c r="O5" s="152" t="s">
        <v>59</v>
      </c>
      <c r="P5" s="104" t="str">
        <f>IF('2-Sizing'!I18=0, " -- ", CONCATENATE(N5,O5," Dia."))</f>
        <v xml:space="preserve"> -- </v>
      </c>
      <c r="Q5" s="104"/>
      <c r="R5" s="104"/>
      <c r="S5" s="104"/>
      <c r="T5" s="104"/>
      <c r="U5" s="104"/>
      <c r="V5" s="104"/>
      <c r="W5" s="103"/>
      <c r="X5" s="104"/>
      <c r="Y5" s="104"/>
      <c r="Z5" s="104"/>
      <c r="AA5" s="104"/>
      <c r="AB5" s="104"/>
      <c r="AC5" s="104"/>
      <c r="AD5" s="104"/>
      <c r="AE5" s="104"/>
      <c r="AF5" s="104"/>
      <c r="AG5" s="104"/>
      <c r="AH5" s="104"/>
      <c r="AI5" s="100"/>
      <c r="AJ5" s="100"/>
      <c r="AK5" s="100"/>
      <c r="AL5" s="100"/>
      <c r="AM5" s="100"/>
      <c r="AN5" s="100"/>
      <c r="AO5" s="100"/>
      <c r="AP5" s="100"/>
      <c r="AQ5" s="100"/>
      <c r="AR5" s="100"/>
      <c r="AS5" s="100"/>
      <c r="AT5" s="100"/>
      <c r="AU5" s="100"/>
      <c r="AV5" s="100"/>
      <c r="AW5" s="100"/>
      <c r="AX5" s="100"/>
      <c r="AY5" s="100"/>
      <c r="AZ5" s="100"/>
    </row>
    <row r="6" spans="1:52" s="101" customFormat="1" ht="24" customHeight="1" x14ac:dyDescent="0.25">
      <c r="A6" s="2"/>
      <c r="B6" s="2"/>
      <c r="C6" s="2"/>
      <c r="D6" s="2"/>
      <c r="E6" s="2"/>
      <c r="F6" s="2"/>
      <c r="G6" s="2"/>
      <c r="H6" s="2"/>
      <c r="I6" s="2"/>
      <c r="J6" s="2"/>
      <c r="K6" s="2"/>
      <c r="L6" s="174"/>
      <c r="M6" s="151" t="s">
        <v>52</v>
      </c>
      <c r="N6" s="151" t="e">
        <f>VLOOKUP($N$5,Performance!V13:X17,2)</f>
        <v>#N/A</v>
      </c>
      <c r="O6" s="152" t="s">
        <v>60</v>
      </c>
      <c r="P6" s="104" t="str">
        <f>IF('2-Sizing'!I18=0, " -- ",CONCATENATE(N6,O6))</f>
        <v xml:space="preserve"> -- </v>
      </c>
      <c r="Q6" s="104" t="e">
        <f>CONCATENATE("MAX. ",N6,"""")</f>
        <v>#N/A</v>
      </c>
      <c r="R6" s="104" t="e">
        <f>CONCATENATE(N6,"""")</f>
        <v>#N/A</v>
      </c>
      <c r="S6" s="104"/>
      <c r="T6" s="104"/>
      <c r="U6" s="104"/>
      <c r="V6" s="104"/>
      <c r="W6" s="103"/>
      <c r="X6" s="104"/>
      <c r="Y6" s="104"/>
      <c r="Z6" s="104"/>
      <c r="AA6" s="104"/>
      <c r="AB6" s="104"/>
      <c r="AC6" s="104"/>
      <c r="AD6" s="104"/>
      <c r="AE6" s="104"/>
      <c r="AF6" s="104"/>
      <c r="AG6" s="104"/>
      <c r="AH6" s="104"/>
      <c r="AI6" s="100"/>
      <c r="AJ6" s="100"/>
      <c r="AK6" s="100"/>
      <c r="AL6" s="100"/>
      <c r="AM6" s="100"/>
      <c r="AN6" s="100"/>
      <c r="AO6" s="100"/>
      <c r="AP6" s="100"/>
      <c r="AQ6" s="100"/>
      <c r="AR6" s="100"/>
      <c r="AS6" s="100"/>
      <c r="AT6" s="100"/>
      <c r="AU6" s="100"/>
      <c r="AV6" s="100"/>
      <c r="AW6" s="100"/>
      <c r="AX6" s="100"/>
      <c r="AY6" s="100"/>
      <c r="AZ6" s="100"/>
    </row>
    <row r="7" spans="1:52" s="101" customFormat="1" ht="24" customHeight="1" x14ac:dyDescent="0.25">
      <c r="A7" s="2"/>
      <c r="B7" s="2"/>
      <c r="C7" s="2"/>
      <c r="D7" s="2"/>
      <c r="E7" s="2"/>
      <c r="F7" s="2"/>
      <c r="G7" s="2"/>
      <c r="H7" s="2"/>
      <c r="I7" s="2"/>
      <c r="J7" s="2"/>
      <c r="K7" s="2"/>
      <c r="L7" s="174"/>
      <c r="M7" s="151" t="s">
        <v>53</v>
      </c>
      <c r="N7" s="153" t="e">
        <f>ROUND(VLOOKUP(N5,Performance!M13:U17,4),1)</f>
        <v>#N/A</v>
      </c>
      <c r="O7" s="152" t="s">
        <v>58</v>
      </c>
      <c r="P7" s="104" t="str">
        <f>IF('2-Sizing'!I18=0, " -- ",CONCATENATE(N7,O7))</f>
        <v xml:space="preserve"> -- </v>
      </c>
      <c r="Q7" s="104"/>
      <c r="R7" s="104"/>
      <c r="S7" s="104"/>
      <c r="T7" s="104"/>
      <c r="U7" s="104"/>
      <c r="V7" s="104"/>
      <c r="W7" s="103"/>
      <c r="X7" s="104"/>
      <c r="Y7" s="104"/>
      <c r="Z7" s="104"/>
      <c r="AA7" s="104"/>
      <c r="AB7" s="104"/>
      <c r="AC7" s="104"/>
      <c r="AD7" s="104"/>
      <c r="AE7" s="104"/>
      <c r="AF7" s="104"/>
      <c r="AG7" s="104"/>
      <c r="AH7" s="104"/>
      <c r="AI7" s="100"/>
      <c r="AJ7" s="100"/>
      <c r="AK7" s="100"/>
      <c r="AL7" s="100"/>
      <c r="AM7" s="100"/>
      <c r="AN7" s="100"/>
      <c r="AO7" s="100"/>
      <c r="AP7" s="100"/>
      <c r="AQ7" s="100"/>
      <c r="AR7" s="100"/>
      <c r="AS7" s="100"/>
      <c r="AT7" s="100"/>
      <c r="AU7" s="100"/>
      <c r="AV7" s="100"/>
      <c r="AW7" s="100"/>
      <c r="AX7" s="100"/>
      <c r="AY7" s="100"/>
      <c r="AZ7" s="100"/>
    </row>
    <row r="8" spans="1:52" s="101" customFormat="1" ht="24" customHeight="1" x14ac:dyDescent="0.25">
      <c r="A8" s="2"/>
      <c r="B8" s="2"/>
      <c r="C8" s="2"/>
      <c r="D8" s="2"/>
      <c r="E8" s="2"/>
      <c r="F8" s="2"/>
      <c r="G8" s="2"/>
      <c r="H8" s="2"/>
      <c r="I8" s="2"/>
      <c r="J8" s="2"/>
      <c r="K8" s="2"/>
      <c r="L8" s="174"/>
      <c r="M8" s="151" t="s">
        <v>54</v>
      </c>
      <c r="N8" s="151" t="e">
        <f>ROUND(VLOOKUP(N5,Performance!M13:U17,5),1)</f>
        <v>#N/A</v>
      </c>
      <c r="O8" s="152" t="s">
        <v>58</v>
      </c>
      <c r="P8" s="104" t="str">
        <f>IF('2-Sizing'!I18=0, " -- ",CONCATENATE(N8,O8))</f>
        <v xml:space="preserve"> -- </v>
      </c>
      <c r="Q8" s="104"/>
      <c r="R8" s="104"/>
      <c r="S8" s="104"/>
      <c r="T8" s="104"/>
      <c r="U8" s="104"/>
      <c r="V8" s="104"/>
      <c r="W8" s="103"/>
      <c r="X8" s="104"/>
      <c r="Y8" s="104"/>
      <c r="Z8" s="104"/>
      <c r="AA8" s="104"/>
      <c r="AB8" s="104"/>
      <c r="AC8" s="104"/>
      <c r="AD8" s="104"/>
      <c r="AE8" s="104"/>
      <c r="AF8" s="104"/>
      <c r="AG8" s="104"/>
      <c r="AH8" s="104"/>
      <c r="AI8" s="100"/>
      <c r="AJ8" s="100"/>
      <c r="AK8" s="100"/>
      <c r="AL8" s="100"/>
      <c r="AM8" s="100"/>
      <c r="AN8" s="100"/>
      <c r="AO8" s="100"/>
      <c r="AP8" s="100"/>
      <c r="AQ8" s="100"/>
      <c r="AR8" s="100"/>
      <c r="AS8" s="100"/>
      <c r="AT8" s="100"/>
      <c r="AU8" s="100"/>
      <c r="AV8" s="100"/>
      <c r="AW8" s="100"/>
      <c r="AX8" s="100"/>
      <c r="AY8" s="100"/>
      <c r="AZ8" s="100"/>
    </row>
    <row r="9" spans="1:52" s="101" customFormat="1" ht="24" customHeight="1" x14ac:dyDescent="0.25">
      <c r="A9" s="2"/>
      <c r="B9" s="2"/>
      <c r="C9" s="2"/>
      <c r="D9" s="2"/>
      <c r="E9" s="2"/>
      <c r="F9" s="2"/>
      <c r="G9" s="2"/>
      <c r="H9" s="2"/>
      <c r="I9" s="2"/>
      <c r="J9" s="2"/>
      <c r="K9" s="2"/>
      <c r="L9" s="174"/>
      <c r="M9" s="151" t="s">
        <v>55</v>
      </c>
      <c r="N9" s="154" t="e">
        <f>ROUND(VLOOKUP(N5,Performance!M13:U17,7),2)</f>
        <v>#N/A</v>
      </c>
      <c r="O9" s="152" t="s">
        <v>59</v>
      </c>
      <c r="P9" s="104" t="str">
        <f>IF('2-Sizing'!I18=0, " -- ",CONCATENATE(N9,O9))</f>
        <v xml:space="preserve"> -- </v>
      </c>
      <c r="Q9" s="104"/>
      <c r="R9" s="104"/>
      <c r="S9" s="104"/>
      <c r="T9" s="104"/>
      <c r="U9" s="104"/>
      <c r="V9" s="104"/>
      <c r="W9" s="103"/>
      <c r="X9" s="104"/>
      <c r="Y9" s="104"/>
      <c r="Z9" s="104"/>
      <c r="AA9" s="104"/>
      <c r="AB9" s="104"/>
      <c r="AC9" s="104"/>
      <c r="AD9" s="104"/>
      <c r="AE9" s="104"/>
      <c r="AF9" s="104"/>
      <c r="AG9" s="104"/>
      <c r="AH9" s="104"/>
      <c r="AI9" s="100"/>
      <c r="AJ9" s="100"/>
      <c r="AK9" s="100"/>
      <c r="AL9" s="100"/>
      <c r="AM9" s="100"/>
      <c r="AN9" s="100"/>
      <c r="AO9" s="100"/>
      <c r="AP9" s="100"/>
      <c r="AQ9" s="100"/>
      <c r="AR9" s="100"/>
      <c r="AS9" s="100"/>
      <c r="AT9" s="100"/>
      <c r="AU9" s="100"/>
      <c r="AV9" s="100"/>
      <c r="AW9" s="100"/>
      <c r="AX9" s="100"/>
      <c r="AY9" s="100"/>
      <c r="AZ9" s="100"/>
    </row>
    <row r="10" spans="1:52" s="101" customFormat="1" ht="24" customHeight="1" x14ac:dyDescent="0.25">
      <c r="A10" s="2"/>
      <c r="B10" s="2"/>
      <c r="C10" s="2"/>
      <c r="D10" s="2"/>
      <c r="E10" s="2"/>
      <c r="F10" s="2"/>
      <c r="G10" s="2"/>
      <c r="H10" s="2"/>
      <c r="I10" s="2"/>
      <c r="J10" s="2"/>
      <c r="K10" s="2"/>
      <c r="L10" s="174"/>
      <c r="M10" s="151" t="s">
        <v>56</v>
      </c>
      <c r="N10" s="155" t="e">
        <f>ROUND(VLOOKUP(N5,Performance!M13:U17,9),1)</f>
        <v>#N/A</v>
      </c>
      <c r="O10" s="152" t="s">
        <v>61</v>
      </c>
      <c r="P10" s="104" t="str">
        <f>IF('2-Sizing'!I18=0, " -- ",CONCATENATE(N10,O10))</f>
        <v xml:space="preserve"> -- </v>
      </c>
      <c r="Q10" s="104"/>
      <c r="R10" s="104"/>
      <c r="S10" s="104"/>
      <c r="T10" s="104"/>
      <c r="U10" s="104"/>
      <c r="V10" s="104"/>
      <c r="W10" s="103"/>
      <c r="X10" s="104"/>
      <c r="Y10" s="104"/>
      <c r="Z10" s="104"/>
      <c r="AA10" s="104"/>
      <c r="AB10" s="104"/>
      <c r="AC10" s="104"/>
      <c r="AD10" s="104"/>
      <c r="AE10" s="104"/>
      <c r="AF10" s="104"/>
      <c r="AG10" s="104"/>
      <c r="AH10" s="104"/>
      <c r="AI10" s="100"/>
      <c r="AJ10" s="100"/>
      <c r="AK10" s="100"/>
      <c r="AL10" s="100"/>
      <c r="AM10" s="100"/>
      <c r="AN10" s="100"/>
      <c r="AO10" s="100"/>
      <c r="AP10" s="100"/>
      <c r="AQ10" s="100"/>
      <c r="AR10" s="100"/>
      <c r="AS10" s="100"/>
      <c r="AT10" s="100"/>
      <c r="AU10" s="100"/>
      <c r="AV10" s="100"/>
      <c r="AW10" s="100"/>
      <c r="AX10" s="100"/>
      <c r="AY10" s="100"/>
      <c r="AZ10" s="100"/>
    </row>
    <row r="11" spans="1:52" s="101" customFormat="1" ht="24" customHeight="1" x14ac:dyDescent="0.25">
      <c r="A11" s="2"/>
      <c r="B11" s="2"/>
      <c r="C11" s="2"/>
      <c r="D11" s="2"/>
      <c r="E11" s="2"/>
      <c r="F11" s="2"/>
      <c r="G11" s="2"/>
      <c r="H11" s="2"/>
      <c r="I11" s="2"/>
      <c r="J11" s="2"/>
      <c r="K11" s="2"/>
      <c r="L11" s="174"/>
      <c r="M11" s="151" t="s">
        <v>57</v>
      </c>
      <c r="N11" s="155" t="e">
        <f>ROUND(VLOOKUP(N5,Performance!M13:U17,8),1)</f>
        <v>#N/A</v>
      </c>
      <c r="O11" s="152" t="s">
        <v>61</v>
      </c>
      <c r="P11" s="104" t="str">
        <f>IF('2-Sizing'!I18=0, " -- ",CONCATENATE(N11,O11))</f>
        <v xml:space="preserve"> -- </v>
      </c>
      <c r="Q11" s="104"/>
      <c r="R11" s="104"/>
      <c r="S11" s="104"/>
      <c r="T11" s="104"/>
      <c r="U11" s="104"/>
      <c r="V11" s="104"/>
      <c r="W11" s="103"/>
      <c r="X11" s="104"/>
      <c r="Y11" s="104"/>
      <c r="Z11" s="104"/>
      <c r="AA11" s="104"/>
      <c r="AB11" s="104"/>
      <c r="AC11" s="104"/>
      <c r="AD11" s="104"/>
      <c r="AE11" s="104"/>
      <c r="AF11" s="104"/>
      <c r="AG11" s="104"/>
      <c r="AH11" s="104"/>
      <c r="AI11" s="100"/>
      <c r="AJ11" s="100"/>
      <c r="AK11" s="100"/>
      <c r="AL11" s="100"/>
      <c r="AM11" s="100"/>
      <c r="AN11" s="100"/>
      <c r="AO11" s="100"/>
      <c r="AP11" s="100"/>
      <c r="AQ11" s="100"/>
      <c r="AR11" s="100"/>
      <c r="AS11" s="100"/>
      <c r="AT11" s="100"/>
      <c r="AU11" s="100"/>
      <c r="AV11" s="100"/>
      <c r="AW11" s="100"/>
      <c r="AX11" s="100"/>
      <c r="AY11" s="100"/>
      <c r="AZ11" s="100"/>
    </row>
    <row r="12" spans="1:52" s="101" customFormat="1" ht="24" customHeight="1" x14ac:dyDescent="0.25">
      <c r="A12" s="2"/>
      <c r="B12" s="2"/>
      <c r="C12" s="2"/>
      <c r="D12" s="2"/>
      <c r="E12" s="2"/>
      <c r="F12" s="2"/>
      <c r="G12" s="2"/>
      <c r="H12" s="2"/>
      <c r="I12" s="2"/>
      <c r="J12" s="2"/>
      <c r="K12" s="2"/>
      <c r="L12" s="174"/>
      <c r="M12" s="151" t="s">
        <v>62</v>
      </c>
      <c r="N12" s="151" t="e">
        <f>ROUND(VLOOKUP(N5,Performance!V13:X17,3),1)</f>
        <v>#N/A</v>
      </c>
      <c r="O12" s="152" t="s">
        <v>59</v>
      </c>
      <c r="P12" s="104" t="str">
        <f>IF('2-Sizing'!I18=0, " -- ",CONCATENATE("Min. ",N12,O12))</f>
        <v xml:space="preserve"> -- </v>
      </c>
      <c r="Q12" s="104" t="str">
        <f>IF('2-Sizing'!I18=0, " -- ",CONCATENATE(N12,O12))</f>
        <v xml:space="preserve"> -- </v>
      </c>
      <c r="R12" s="104"/>
      <c r="S12" s="104"/>
      <c r="T12" s="104"/>
      <c r="U12" s="104"/>
      <c r="V12" s="104"/>
      <c r="W12" s="103"/>
      <c r="X12" s="104"/>
      <c r="Y12" s="104"/>
      <c r="Z12" s="104"/>
      <c r="AA12" s="104"/>
      <c r="AB12" s="104"/>
      <c r="AC12" s="104"/>
      <c r="AD12" s="104"/>
      <c r="AE12" s="104"/>
      <c r="AF12" s="104"/>
      <c r="AG12" s="104"/>
      <c r="AH12" s="104"/>
      <c r="AI12" s="100"/>
      <c r="AJ12" s="100"/>
      <c r="AK12" s="100"/>
      <c r="AL12" s="100"/>
      <c r="AM12" s="100"/>
      <c r="AN12" s="100"/>
      <c r="AO12" s="100"/>
      <c r="AP12" s="100"/>
      <c r="AQ12" s="100"/>
      <c r="AR12" s="100"/>
      <c r="AS12" s="100"/>
      <c r="AT12" s="100"/>
      <c r="AU12" s="100"/>
      <c r="AV12" s="100"/>
      <c r="AW12" s="100"/>
      <c r="AX12" s="100"/>
      <c r="AY12" s="100"/>
      <c r="AZ12" s="100"/>
    </row>
    <row r="13" spans="1:52" s="101" customFormat="1" ht="24" customHeight="1" x14ac:dyDescent="0.25">
      <c r="A13" s="2"/>
      <c r="B13" s="2"/>
      <c r="C13" s="2"/>
      <c r="D13" s="2"/>
      <c r="E13" s="2"/>
      <c r="F13" s="2"/>
      <c r="G13" s="2"/>
      <c r="H13" s="2"/>
      <c r="I13" s="2"/>
      <c r="J13" s="2"/>
      <c r="K13" s="2"/>
      <c r="L13" s="174"/>
      <c r="M13" s="151" t="s">
        <v>63</v>
      </c>
      <c r="N13" s="151" t="e">
        <f>ROUND(VLOOKUP(N5,Performance!M13:U17,2),1)</f>
        <v>#N/A</v>
      </c>
      <c r="O13" s="152" t="s">
        <v>64</v>
      </c>
      <c r="P13" s="104" t="str">
        <f>IF('2-Sizing'!I18=0, " -- ",CONCATENATE("Std. ",N13,O13))</f>
        <v xml:space="preserve"> -- </v>
      </c>
      <c r="Q13" s="104" t="str">
        <f>IF('2-Sizing'!I18=0, " -- ",CONCATENATE(N13,O13))</f>
        <v xml:space="preserve"> -- </v>
      </c>
      <c r="R13" s="104"/>
      <c r="S13" s="104"/>
      <c r="T13" s="104"/>
      <c r="U13" s="104"/>
      <c r="V13" s="104"/>
      <c r="W13" s="103"/>
      <c r="X13" s="104"/>
      <c r="Y13" s="104"/>
      <c r="Z13" s="104"/>
      <c r="AA13" s="104"/>
      <c r="AB13" s="104"/>
      <c r="AC13" s="104"/>
      <c r="AD13" s="104"/>
      <c r="AE13" s="104"/>
      <c r="AF13" s="104"/>
      <c r="AG13" s="104"/>
      <c r="AH13" s="104"/>
      <c r="AI13" s="100"/>
      <c r="AJ13" s="100"/>
      <c r="AK13" s="100"/>
      <c r="AL13" s="100"/>
      <c r="AM13" s="100"/>
      <c r="AN13" s="100"/>
      <c r="AO13" s="100"/>
      <c r="AP13" s="100"/>
      <c r="AQ13" s="100"/>
      <c r="AR13" s="100"/>
      <c r="AS13" s="100"/>
      <c r="AT13" s="100"/>
      <c r="AU13" s="100"/>
      <c r="AV13" s="100"/>
      <c r="AW13" s="100"/>
      <c r="AX13" s="100"/>
      <c r="AY13" s="100"/>
      <c r="AZ13" s="100"/>
    </row>
    <row r="14" spans="1:52" s="101" customFormat="1" ht="24" customHeight="1" x14ac:dyDescent="0.25">
      <c r="A14" s="2"/>
      <c r="B14" s="2"/>
      <c r="C14" s="2"/>
      <c r="D14" s="2"/>
      <c r="E14" s="2"/>
      <c r="F14" s="2"/>
      <c r="G14" s="2"/>
      <c r="H14" s="2"/>
      <c r="I14" s="2"/>
      <c r="J14" s="2"/>
      <c r="K14" s="2"/>
      <c r="L14" s="174"/>
      <c r="M14" s="104"/>
      <c r="N14" s="104"/>
      <c r="O14" s="104"/>
      <c r="P14" s="104"/>
      <c r="Q14" s="104"/>
      <c r="R14" s="104"/>
      <c r="S14" s="104"/>
      <c r="T14" s="104"/>
      <c r="U14" s="104"/>
      <c r="V14" s="104"/>
      <c r="W14" s="103"/>
      <c r="X14" s="104"/>
      <c r="Y14" s="104"/>
      <c r="Z14" s="104"/>
      <c r="AA14" s="104"/>
      <c r="AB14" s="104"/>
      <c r="AC14" s="104"/>
      <c r="AD14" s="104"/>
      <c r="AE14" s="104"/>
      <c r="AF14" s="104"/>
      <c r="AG14" s="104"/>
      <c r="AH14" s="104"/>
      <c r="AI14" s="100"/>
      <c r="AJ14" s="100"/>
      <c r="AK14" s="100"/>
      <c r="AL14" s="100"/>
      <c r="AM14" s="100"/>
      <c r="AN14" s="100"/>
      <c r="AO14" s="100"/>
      <c r="AP14" s="100"/>
      <c r="AQ14" s="100"/>
      <c r="AR14" s="100"/>
      <c r="AS14" s="100"/>
      <c r="AT14" s="100"/>
      <c r="AU14" s="100"/>
      <c r="AV14" s="100"/>
      <c r="AW14" s="100"/>
      <c r="AX14" s="100"/>
      <c r="AY14" s="100"/>
      <c r="AZ14" s="100"/>
    </row>
    <row r="15" spans="1:52" s="101" customFormat="1" ht="24" customHeight="1" x14ac:dyDescent="0.25">
      <c r="A15" s="2"/>
      <c r="B15" s="2"/>
      <c r="C15" s="2"/>
      <c r="D15" s="2"/>
      <c r="E15" s="2"/>
      <c r="F15" s="2"/>
      <c r="G15" s="2"/>
      <c r="H15" s="2"/>
      <c r="I15" s="2"/>
      <c r="J15" s="2"/>
      <c r="K15" s="2"/>
      <c r="L15" s="174"/>
      <c r="M15" s="151" t="s">
        <v>32</v>
      </c>
      <c r="N15" s="104" t="s">
        <v>65</v>
      </c>
      <c r="O15" s="104"/>
      <c r="P15" s="104"/>
      <c r="Q15" s="104"/>
      <c r="R15" s="104"/>
      <c r="S15" s="104"/>
      <c r="T15" s="104"/>
      <c r="U15" s="104"/>
      <c r="V15" s="104"/>
      <c r="W15" s="103"/>
      <c r="X15" s="104"/>
      <c r="Y15" s="104"/>
      <c r="Z15" s="104"/>
      <c r="AA15" s="104"/>
      <c r="AB15" s="104"/>
      <c r="AC15" s="104"/>
      <c r="AD15" s="104"/>
      <c r="AE15" s="104"/>
      <c r="AF15" s="104"/>
      <c r="AG15" s="104"/>
      <c r="AH15" s="104"/>
      <c r="AI15" s="100"/>
      <c r="AJ15" s="100"/>
      <c r="AK15" s="100"/>
      <c r="AL15" s="100"/>
      <c r="AM15" s="100"/>
      <c r="AN15" s="100"/>
      <c r="AO15" s="100"/>
      <c r="AP15" s="100"/>
      <c r="AQ15" s="100"/>
      <c r="AR15" s="100"/>
      <c r="AS15" s="100"/>
      <c r="AT15" s="100"/>
      <c r="AU15" s="100"/>
      <c r="AV15" s="100"/>
      <c r="AW15" s="100"/>
      <c r="AX15" s="100"/>
      <c r="AY15" s="100"/>
      <c r="AZ15" s="100"/>
    </row>
    <row r="16" spans="1:52" s="101" customFormat="1" ht="24" customHeight="1" x14ac:dyDescent="0.25">
      <c r="A16" s="2"/>
      <c r="B16" s="2"/>
      <c r="C16" s="2"/>
      <c r="D16" s="2"/>
      <c r="E16" s="2"/>
      <c r="F16" s="2"/>
      <c r="G16" s="2"/>
      <c r="H16" s="2"/>
      <c r="I16" s="2"/>
      <c r="J16" s="2"/>
      <c r="K16" s="2"/>
      <c r="L16" s="174"/>
      <c r="M16" s="104"/>
      <c r="N16" s="104" t="s">
        <v>67</v>
      </c>
      <c r="O16" s="104"/>
      <c r="P16" s="104"/>
      <c r="Q16" s="104"/>
      <c r="R16" s="104"/>
      <c r="S16" s="104"/>
      <c r="T16" s="104"/>
      <c r="U16" s="104"/>
      <c r="V16" s="104"/>
      <c r="W16" s="103"/>
      <c r="X16" s="104"/>
      <c r="Y16" s="104"/>
      <c r="Z16" s="104"/>
      <c r="AA16" s="104"/>
      <c r="AB16" s="104"/>
      <c r="AC16" s="104"/>
      <c r="AD16" s="104"/>
      <c r="AE16" s="104"/>
      <c r="AF16" s="104"/>
      <c r="AG16" s="104"/>
      <c r="AH16" s="104"/>
      <c r="AI16" s="100"/>
      <c r="AJ16" s="100"/>
      <c r="AK16" s="100"/>
      <c r="AL16" s="100"/>
      <c r="AM16" s="100"/>
      <c r="AN16" s="100"/>
      <c r="AO16" s="100"/>
      <c r="AP16" s="100"/>
      <c r="AQ16" s="100"/>
      <c r="AR16" s="100"/>
      <c r="AS16" s="100"/>
      <c r="AT16" s="100"/>
      <c r="AU16" s="100"/>
      <c r="AV16" s="100"/>
      <c r="AW16" s="100"/>
      <c r="AX16" s="100"/>
      <c r="AY16" s="100"/>
      <c r="AZ16" s="100"/>
    </row>
    <row r="17" spans="1:52" s="101" customFormat="1" ht="24" customHeight="1" x14ac:dyDescent="0.25">
      <c r="A17" s="2"/>
      <c r="B17" s="2"/>
      <c r="C17" s="2"/>
      <c r="D17" s="2"/>
      <c r="E17" s="2"/>
      <c r="F17" s="2"/>
      <c r="G17" s="2"/>
      <c r="H17" s="2"/>
      <c r="I17" s="2"/>
      <c r="J17" s="2"/>
      <c r="K17" s="2"/>
      <c r="L17" s="174"/>
      <c r="M17" s="104"/>
      <c r="N17" s="104" t="s">
        <v>66</v>
      </c>
      <c r="O17" s="104"/>
      <c r="P17" s="104"/>
      <c r="Q17" s="104"/>
      <c r="R17" s="104"/>
      <c r="S17" s="104"/>
      <c r="T17" s="104"/>
      <c r="U17" s="104"/>
      <c r="V17" s="104"/>
      <c r="W17" s="103"/>
      <c r="X17" s="104"/>
      <c r="Y17" s="104"/>
      <c r="Z17" s="104"/>
      <c r="AA17" s="104"/>
      <c r="AB17" s="104"/>
      <c r="AC17" s="104"/>
      <c r="AD17" s="104"/>
      <c r="AE17" s="104"/>
      <c r="AF17" s="104"/>
      <c r="AG17" s="104"/>
      <c r="AH17" s="104"/>
      <c r="AI17" s="100"/>
      <c r="AJ17" s="100"/>
      <c r="AK17" s="100"/>
      <c r="AL17" s="100"/>
      <c r="AM17" s="100"/>
      <c r="AN17" s="100"/>
      <c r="AO17" s="100"/>
      <c r="AP17" s="100"/>
      <c r="AQ17" s="100"/>
      <c r="AR17" s="100"/>
      <c r="AS17" s="100"/>
      <c r="AT17" s="100"/>
      <c r="AU17" s="100"/>
      <c r="AV17" s="100"/>
      <c r="AW17" s="100"/>
      <c r="AX17" s="100"/>
      <c r="AY17" s="100"/>
      <c r="AZ17" s="100"/>
    </row>
    <row r="18" spans="1:52" s="101" customFormat="1" ht="24" customHeight="1" x14ac:dyDescent="0.25">
      <c r="A18" s="2"/>
      <c r="B18" s="2"/>
      <c r="C18" s="2"/>
      <c r="D18" s="2"/>
      <c r="E18" s="2"/>
      <c r="F18" s="2"/>
      <c r="G18" s="2"/>
      <c r="H18" s="2"/>
      <c r="I18" s="2"/>
      <c r="J18" s="2"/>
      <c r="K18" s="2"/>
      <c r="L18" s="174"/>
      <c r="M18" s="104"/>
      <c r="N18" s="104"/>
      <c r="O18" s="104"/>
      <c r="P18" s="104"/>
      <c r="Q18" s="104"/>
      <c r="R18" s="104"/>
      <c r="S18" s="104"/>
      <c r="T18" s="104"/>
      <c r="U18" s="104"/>
      <c r="V18" s="104"/>
      <c r="W18" s="103"/>
      <c r="X18" s="104"/>
      <c r="Y18" s="104"/>
      <c r="Z18" s="104"/>
      <c r="AA18" s="104"/>
      <c r="AB18" s="104"/>
      <c r="AC18" s="104"/>
      <c r="AD18" s="104"/>
      <c r="AE18" s="104"/>
      <c r="AF18" s="104"/>
      <c r="AG18" s="104"/>
      <c r="AH18" s="104"/>
      <c r="AI18" s="100"/>
      <c r="AJ18" s="100"/>
      <c r="AK18" s="100"/>
      <c r="AL18" s="100"/>
      <c r="AM18" s="100"/>
      <c r="AN18" s="100"/>
      <c r="AO18" s="100"/>
      <c r="AP18" s="100"/>
      <c r="AQ18" s="100"/>
      <c r="AR18" s="100"/>
      <c r="AS18" s="100"/>
      <c r="AT18" s="100"/>
      <c r="AU18" s="100"/>
      <c r="AV18" s="100"/>
      <c r="AW18" s="100"/>
      <c r="AX18" s="100"/>
      <c r="AY18" s="100"/>
      <c r="AZ18" s="100"/>
    </row>
    <row r="19" spans="1:52" s="101" customFormat="1" ht="24" customHeight="1" x14ac:dyDescent="0.25">
      <c r="A19" s="2"/>
      <c r="B19" s="2"/>
      <c r="C19" s="2"/>
      <c r="D19" s="2"/>
      <c r="E19" s="2"/>
      <c r="F19" s="2"/>
      <c r="G19" s="2"/>
      <c r="H19" s="2"/>
      <c r="I19" s="2"/>
      <c r="J19" s="2"/>
      <c r="K19" s="2"/>
      <c r="L19" s="174"/>
      <c r="M19" s="151" t="s">
        <v>141</v>
      </c>
      <c r="N19" s="154">
        <f>(ROUND('2-Sizing'!$K$29,2))</f>
        <v>0</v>
      </c>
      <c r="O19" s="151" t="str">
        <f>IF('2-Sizing'!I18=0, " -- ",CONCATENATE(N19,"-ft."))</f>
        <v xml:space="preserve"> -- </v>
      </c>
      <c r="P19" s="104"/>
      <c r="Q19" s="104"/>
      <c r="R19" s="104"/>
      <c r="S19" s="104"/>
      <c r="T19" s="104"/>
      <c r="U19" s="104"/>
      <c r="V19" s="104"/>
      <c r="W19" s="103"/>
      <c r="X19" s="104"/>
      <c r="Y19" s="104"/>
      <c r="Z19" s="104"/>
      <c r="AA19" s="104"/>
      <c r="AB19" s="104"/>
      <c r="AC19" s="104"/>
      <c r="AD19" s="104"/>
      <c r="AE19" s="104"/>
      <c r="AF19" s="104"/>
      <c r="AG19" s="104"/>
      <c r="AH19" s="104"/>
      <c r="AI19" s="100"/>
      <c r="AJ19" s="100"/>
      <c r="AK19" s="100"/>
      <c r="AL19" s="100"/>
      <c r="AM19" s="100"/>
      <c r="AN19" s="100"/>
      <c r="AO19" s="100"/>
      <c r="AP19" s="100"/>
      <c r="AQ19" s="100"/>
      <c r="AR19" s="100"/>
      <c r="AS19" s="100"/>
      <c r="AT19" s="100"/>
      <c r="AU19" s="100"/>
      <c r="AV19" s="100"/>
      <c r="AW19" s="100"/>
      <c r="AX19" s="100"/>
      <c r="AY19" s="100"/>
      <c r="AZ19" s="100"/>
    </row>
    <row r="20" spans="1:52" s="101" customFormat="1" ht="24" customHeight="1" x14ac:dyDescent="0.25">
      <c r="A20" s="2"/>
      <c r="B20" s="2"/>
      <c r="C20" s="2"/>
      <c r="D20" s="2"/>
      <c r="E20" s="2"/>
      <c r="F20" s="2"/>
      <c r="G20" s="2"/>
      <c r="H20" s="2"/>
      <c r="I20" s="2"/>
      <c r="J20" s="2"/>
      <c r="K20" s="2"/>
      <c r="L20" s="174"/>
      <c r="M20" s="151" t="s">
        <v>140</v>
      </c>
      <c r="N20" s="156">
        <f>ROUND('2-Sizing'!$K$25,2)</f>
        <v>0</v>
      </c>
      <c r="O20" s="151" t="str">
        <f>IF('2-Sizing'!I18=0, " -- ",CONCATENATE(N20,"-ft."))</f>
        <v xml:space="preserve"> -- </v>
      </c>
      <c r="P20" s="252" t="str">
        <f>IF('2-Sizing'!I18=0, " -- ",CONCATENATE("El. = ",N20,"-ft."))</f>
        <v xml:space="preserve"> -- </v>
      </c>
      <c r="Q20" s="104"/>
      <c r="R20" s="104"/>
      <c r="S20" s="104"/>
      <c r="T20" s="104"/>
      <c r="U20" s="104"/>
      <c r="V20" s="104"/>
      <c r="W20" s="103"/>
      <c r="X20" s="104"/>
      <c r="Y20" s="104"/>
      <c r="Z20" s="104"/>
      <c r="AA20" s="104"/>
      <c r="AB20" s="104"/>
      <c r="AC20" s="104"/>
      <c r="AD20" s="104"/>
      <c r="AE20" s="104"/>
      <c r="AF20" s="104"/>
      <c r="AG20" s="104"/>
      <c r="AH20" s="104"/>
      <c r="AI20" s="100"/>
      <c r="AJ20" s="100"/>
      <c r="AK20" s="100"/>
      <c r="AL20" s="100"/>
      <c r="AM20" s="100"/>
      <c r="AN20" s="100"/>
      <c r="AO20" s="100"/>
      <c r="AP20" s="100"/>
      <c r="AQ20" s="100"/>
      <c r="AR20" s="100"/>
      <c r="AS20" s="100"/>
      <c r="AT20" s="100"/>
      <c r="AU20" s="100"/>
      <c r="AV20" s="100"/>
      <c r="AW20" s="100"/>
      <c r="AX20" s="100"/>
      <c r="AY20" s="100"/>
      <c r="AZ20" s="100"/>
    </row>
    <row r="21" spans="1:52" s="101" customFormat="1" ht="24" customHeight="1" x14ac:dyDescent="0.25">
      <c r="A21" s="2"/>
      <c r="B21" s="2"/>
      <c r="C21" s="2"/>
      <c r="D21" s="2"/>
      <c r="E21" s="2"/>
      <c r="F21" s="2"/>
      <c r="G21" s="2"/>
      <c r="H21" s="2"/>
      <c r="I21" s="2"/>
      <c r="J21" s="2"/>
      <c r="K21" s="2"/>
      <c r="L21" s="174"/>
      <c r="M21" s="151" t="s">
        <v>139</v>
      </c>
      <c r="N21" s="156" t="e">
        <f>ROUND(N20-N6/12,2)</f>
        <v>#N/A</v>
      </c>
      <c r="O21" s="151" t="str">
        <f>IF('2-Sizing'!I18=0, " -- ",CONCATENATE(N21,"-ft."))</f>
        <v xml:space="preserve"> -- </v>
      </c>
      <c r="P21" s="104"/>
      <c r="Q21" s="104"/>
      <c r="R21" s="104"/>
      <c r="S21" s="104"/>
      <c r="T21" s="104"/>
      <c r="U21" s="104"/>
      <c r="V21" s="104"/>
      <c r="W21" s="103"/>
      <c r="X21" s="104"/>
      <c r="Y21" s="104"/>
      <c r="Z21" s="104"/>
      <c r="AA21" s="104"/>
      <c r="AB21" s="104"/>
      <c r="AC21" s="104"/>
      <c r="AD21" s="104"/>
      <c r="AE21" s="104"/>
      <c r="AF21" s="104"/>
      <c r="AG21" s="104"/>
      <c r="AH21" s="104"/>
      <c r="AI21" s="100"/>
      <c r="AJ21" s="100"/>
      <c r="AK21" s="100"/>
      <c r="AL21" s="100"/>
      <c r="AM21" s="100"/>
      <c r="AN21" s="100"/>
      <c r="AO21" s="100"/>
      <c r="AP21" s="100"/>
      <c r="AQ21" s="100"/>
      <c r="AR21" s="100"/>
      <c r="AS21" s="100"/>
      <c r="AT21" s="100"/>
      <c r="AU21" s="100"/>
      <c r="AV21" s="100"/>
      <c r="AW21" s="100"/>
      <c r="AX21" s="100"/>
      <c r="AY21" s="100"/>
      <c r="AZ21" s="100"/>
    </row>
    <row r="22" spans="1:52" s="101" customFormat="1" ht="24" customHeight="1" x14ac:dyDescent="0.25">
      <c r="A22" s="2"/>
      <c r="B22" s="2"/>
      <c r="C22" s="2"/>
      <c r="D22" s="2"/>
      <c r="E22" s="2"/>
      <c r="F22" s="2"/>
      <c r="G22" s="2"/>
      <c r="H22" s="2"/>
      <c r="I22" s="2"/>
      <c r="J22" s="2"/>
      <c r="K22" s="2"/>
      <c r="L22" s="174"/>
      <c r="M22" s="151" t="s">
        <v>138</v>
      </c>
      <c r="N22" s="156" t="e">
        <f>ROUND(N19-N13-N23,2)</f>
        <v>#N/A</v>
      </c>
      <c r="O22" s="151" t="str">
        <f>IF('2-Sizing'!I18=0, " -- ",CONCATENATE(N22,"-ft."))</f>
        <v xml:space="preserve"> -- </v>
      </c>
      <c r="P22" s="104"/>
      <c r="Q22" s="104"/>
      <c r="R22" s="104"/>
      <c r="S22" s="104"/>
      <c r="T22" s="104"/>
      <c r="U22" s="104"/>
      <c r="V22" s="104"/>
      <c r="W22" s="103"/>
      <c r="X22" s="104"/>
      <c r="Y22" s="104"/>
      <c r="Z22" s="104"/>
      <c r="AA22" s="104"/>
      <c r="AB22" s="104"/>
      <c r="AC22" s="104"/>
      <c r="AD22" s="104"/>
      <c r="AE22" s="104"/>
      <c r="AF22" s="104"/>
      <c r="AG22" s="104"/>
      <c r="AH22" s="104"/>
      <c r="AI22" s="100"/>
      <c r="AJ22" s="100"/>
      <c r="AK22" s="100"/>
      <c r="AL22" s="100"/>
      <c r="AM22" s="100"/>
      <c r="AN22" s="100"/>
      <c r="AO22" s="100"/>
      <c r="AP22" s="100"/>
      <c r="AQ22" s="100"/>
      <c r="AR22" s="100"/>
      <c r="AS22" s="100"/>
      <c r="AT22" s="100"/>
      <c r="AU22" s="100"/>
      <c r="AV22" s="100"/>
      <c r="AW22" s="100"/>
      <c r="AX22" s="100"/>
      <c r="AY22" s="100"/>
      <c r="AZ22" s="100"/>
    </row>
    <row r="23" spans="1:52" s="101" customFormat="1" ht="24" customHeight="1" x14ac:dyDescent="0.25">
      <c r="A23" s="2"/>
      <c r="B23" s="2"/>
      <c r="C23" s="2"/>
      <c r="D23" s="2"/>
      <c r="E23" s="2"/>
      <c r="F23" s="2"/>
      <c r="G23" s="2"/>
      <c r="H23" s="2"/>
      <c r="I23" s="2"/>
      <c r="J23" s="2"/>
      <c r="K23" s="2"/>
      <c r="L23" s="174"/>
      <c r="M23" s="151" t="s">
        <v>145</v>
      </c>
      <c r="N23" s="156">
        <f>ROUND(N19-N20,2)</f>
        <v>0</v>
      </c>
      <c r="O23" s="154" t="str">
        <f>IF('2-Sizing'!I18=0, " -- ",CONCATENATE(N23,"-ft."))</f>
        <v xml:space="preserve"> -- </v>
      </c>
      <c r="P23" s="104"/>
      <c r="Q23" s="104"/>
      <c r="R23" s="104"/>
      <c r="S23" s="104"/>
      <c r="T23" s="104"/>
      <c r="U23" s="104"/>
      <c r="V23" s="104"/>
      <c r="W23" s="103"/>
      <c r="X23" s="104"/>
      <c r="Y23" s="104"/>
      <c r="Z23" s="104"/>
      <c r="AA23" s="104"/>
      <c r="AB23" s="104"/>
      <c r="AC23" s="104"/>
      <c r="AD23" s="104"/>
      <c r="AE23" s="104"/>
      <c r="AF23" s="104"/>
      <c r="AG23" s="104"/>
      <c r="AH23" s="104"/>
      <c r="AI23" s="100"/>
      <c r="AJ23" s="100"/>
      <c r="AK23" s="100"/>
      <c r="AL23" s="100"/>
      <c r="AM23" s="100"/>
      <c r="AN23" s="100"/>
      <c r="AO23" s="100"/>
      <c r="AP23" s="100"/>
      <c r="AQ23" s="100"/>
      <c r="AR23" s="100"/>
      <c r="AS23" s="100"/>
      <c r="AT23" s="100"/>
      <c r="AU23" s="100"/>
      <c r="AV23" s="100"/>
      <c r="AW23" s="100"/>
      <c r="AX23" s="100"/>
      <c r="AY23" s="100"/>
      <c r="AZ23" s="100"/>
    </row>
    <row r="24" spans="1:52" s="101" customFormat="1" ht="24" customHeight="1" x14ac:dyDescent="0.25">
      <c r="A24" s="2"/>
      <c r="B24" s="2"/>
      <c r="C24" s="2"/>
      <c r="D24" s="2"/>
      <c r="E24" s="2"/>
      <c r="F24" s="2"/>
      <c r="G24" s="2"/>
      <c r="H24" s="2"/>
      <c r="I24" s="2"/>
      <c r="J24" s="2"/>
      <c r="K24" s="2"/>
      <c r="L24" s="174"/>
      <c r="M24" s="104"/>
      <c r="N24" s="104"/>
      <c r="O24" s="104"/>
      <c r="P24" s="104"/>
      <c r="Q24" s="104"/>
      <c r="R24" s="104"/>
      <c r="S24" s="104"/>
      <c r="T24" s="104"/>
      <c r="U24" s="104"/>
      <c r="V24" s="104"/>
      <c r="W24" s="103"/>
      <c r="X24" s="104"/>
      <c r="Y24" s="104"/>
      <c r="Z24" s="104"/>
      <c r="AA24" s="104"/>
      <c r="AB24" s="104"/>
      <c r="AC24" s="104"/>
      <c r="AD24" s="104"/>
      <c r="AE24" s="104"/>
      <c r="AF24" s="104"/>
      <c r="AG24" s="104"/>
      <c r="AH24" s="104"/>
      <c r="AI24" s="100"/>
      <c r="AJ24" s="100"/>
      <c r="AK24" s="100"/>
      <c r="AL24" s="100"/>
      <c r="AM24" s="100"/>
      <c r="AN24" s="100"/>
      <c r="AO24" s="100"/>
      <c r="AP24" s="100"/>
      <c r="AQ24" s="100"/>
      <c r="AR24" s="100"/>
      <c r="AS24" s="100"/>
      <c r="AT24" s="100"/>
      <c r="AU24" s="100"/>
      <c r="AV24" s="100"/>
      <c r="AW24" s="100"/>
      <c r="AX24" s="100"/>
      <c r="AY24" s="100"/>
      <c r="AZ24" s="100"/>
    </row>
    <row r="25" spans="1:52" s="101" customFormat="1" ht="24" customHeight="1" x14ac:dyDescent="0.25">
      <c r="A25" s="2"/>
      <c r="B25" s="2"/>
      <c r="C25" s="2"/>
      <c r="D25" s="2"/>
      <c r="E25" s="2"/>
      <c r="F25" s="2"/>
      <c r="G25" s="2"/>
      <c r="H25" s="2"/>
      <c r="I25" s="2"/>
      <c r="J25" s="2"/>
      <c r="K25" s="2"/>
      <c r="L25" s="174"/>
      <c r="M25" s="104"/>
      <c r="N25" s="104"/>
      <c r="O25" s="104"/>
      <c r="P25" s="104"/>
      <c r="Q25" s="104"/>
      <c r="R25" s="104"/>
      <c r="S25" s="104"/>
      <c r="T25" s="104"/>
      <c r="U25" s="104"/>
      <c r="V25" s="104"/>
      <c r="W25" s="103"/>
      <c r="X25" s="104"/>
      <c r="Y25" s="104"/>
      <c r="Z25" s="104"/>
      <c r="AA25" s="104"/>
      <c r="AB25" s="104"/>
      <c r="AC25" s="104"/>
      <c r="AD25" s="104"/>
      <c r="AE25" s="104"/>
      <c r="AF25" s="104"/>
      <c r="AG25" s="104"/>
      <c r="AH25" s="104"/>
      <c r="AI25" s="100"/>
      <c r="AJ25" s="100"/>
      <c r="AK25" s="100"/>
      <c r="AL25" s="100"/>
      <c r="AM25" s="100"/>
      <c r="AN25" s="100"/>
      <c r="AO25" s="100"/>
      <c r="AP25" s="100"/>
      <c r="AQ25" s="100"/>
      <c r="AR25" s="100"/>
      <c r="AS25" s="100"/>
      <c r="AT25" s="100"/>
      <c r="AU25" s="100"/>
      <c r="AV25" s="100"/>
      <c r="AW25" s="100"/>
      <c r="AX25" s="100"/>
      <c r="AY25" s="100"/>
      <c r="AZ25" s="100"/>
    </row>
    <row r="26" spans="1:52" s="101" customFormat="1" ht="24" customHeight="1" x14ac:dyDescent="0.25">
      <c r="A26" s="2"/>
      <c r="B26" s="2"/>
      <c r="C26" s="2"/>
      <c r="D26" s="2"/>
      <c r="E26" s="2"/>
      <c r="F26" s="2"/>
      <c r="G26" s="2"/>
      <c r="H26" s="2"/>
      <c r="I26" s="2"/>
      <c r="J26" s="2"/>
      <c r="K26" s="2"/>
      <c r="L26" s="174"/>
      <c r="M26" s="104"/>
      <c r="N26" s="104"/>
      <c r="O26" s="104"/>
      <c r="P26" s="104"/>
      <c r="Q26" s="104"/>
      <c r="R26" s="104"/>
      <c r="S26" s="104"/>
      <c r="T26" s="104"/>
      <c r="U26" s="104"/>
      <c r="V26" s="104"/>
      <c r="W26" s="103"/>
      <c r="X26" s="104"/>
      <c r="Y26" s="104"/>
      <c r="Z26" s="104"/>
      <c r="AA26" s="104"/>
      <c r="AB26" s="104"/>
      <c r="AC26" s="104"/>
      <c r="AD26" s="104"/>
      <c r="AE26" s="104"/>
      <c r="AF26" s="104"/>
      <c r="AG26" s="104"/>
      <c r="AH26" s="104"/>
      <c r="AI26" s="100"/>
      <c r="AJ26" s="100"/>
      <c r="AK26" s="100"/>
      <c r="AL26" s="100"/>
      <c r="AM26" s="100"/>
      <c r="AN26" s="100"/>
      <c r="AO26" s="100"/>
      <c r="AP26" s="100"/>
      <c r="AQ26" s="100"/>
      <c r="AR26" s="100"/>
      <c r="AS26" s="100"/>
      <c r="AT26" s="100"/>
      <c r="AU26" s="100"/>
      <c r="AV26" s="100"/>
      <c r="AW26" s="100"/>
      <c r="AX26" s="100"/>
      <c r="AY26" s="100"/>
      <c r="AZ26" s="100"/>
    </row>
    <row r="27" spans="1:52" s="101" customFormat="1" ht="24" customHeight="1" x14ac:dyDescent="0.25">
      <c r="A27" s="2"/>
      <c r="B27" s="2"/>
      <c r="C27" s="2"/>
      <c r="D27" s="2"/>
      <c r="E27" s="2"/>
      <c r="F27" s="2"/>
      <c r="G27" s="2"/>
      <c r="H27" s="2"/>
      <c r="I27" s="2"/>
      <c r="J27" s="2"/>
      <c r="K27" s="2"/>
      <c r="L27" s="174"/>
      <c r="M27" s="104"/>
      <c r="N27" s="104"/>
      <c r="O27" s="104"/>
      <c r="P27" s="104"/>
      <c r="Q27" s="104"/>
      <c r="R27" s="104"/>
      <c r="S27" s="104"/>
      <c r="T27" s="104"/>
      <c r="U27" s="104"/>
      <c r="V27" s="104"/>
      <c r="W27" s="103"/>
      <c r="X27" s="104"/>
      <c r="Y27" s="104"/>
      <c r="Z27" s="104"/>
      <c r="AA27" s="104"/>
      <c r="AB27" s="104"/>
      <c r="AC27" s="104"/>
      <c r="AD27" s="104"/>
      <c r="AE27" s="104"/>
      <c r="AF27" s="104"/>
      <c r="AG27" s="104"/>
      <c r="AH27" s="104"/>
      <c r="AI27" s="100"/>
      <c r="AJ27" s="100"/>
      <c r="AK27" s="100"/>
      <c r="AL27" s="100"/>
      <c r="AM27" s="100"/>
      <c r="AN27" s="100"/>
      <c r="AO27" s="100"/>
      <c r="AP27" s="100"/>
      <c r="AQ27" s="100"/>
      <c r="AR27" s="100"/>
      <c r="AS27" s="100"/>
      <c r="AT27" s="100"/>
      <c r="AU27" s="100"/>
      <c r="AV27" s="100"/>
      <c r="AW27" s="100"/>
      <c r="AX27" s="100"/>
      <c r="AY27" s="100"/>
      <c r="AZ27" s="100"/>
    </row>
    <row r="28" spans="1:52" s="101" customFormat="1" ht="24" customHeight="1" x14ac:dyDescent="0.25">
      <c r="A28" s="2"/>
      <c r="B28" s="2"/>
      <c r="C28" s="2"/>
      <c r="D28" s="2"/>
      <c r="E28" s="2"/>
      <c r="F28" s="2"/>
      <c r="G28" s="2"/>
      <c r="H28" s="2"/>
      <c r="I28" s="2"/>
      <c r="J28" s="2"/>
      <c r="K28" s="2"/>
      <c r="L28" s="174"/>
      <c r="M28" s="104"/>
      <c r="N28" s="104"/>
      <c r="O28" s="104"/>
      <c r="P28" s="104"/>
      <c r="Q28" s="104"/>
      <c r="R28" s="104"/>
      <c r="S28" s="104"/>
      <c r="T28" s="104"/>
      <c r="U28" s="104"/>
      <c r="V28" s="104"/>
      <c r="W28" s="103"/>
      <c r="X28" s="104"/>
      <c r="Y28" s="104"/>
      <c r="Z28" s="104"/>
      <c r="AA28" s="104"/>
      <c r="AB28" s="104"/>
      <c r="AC28" s="104"/>
      <c r="AD28" s="104"/>
      <c r="AE28" s="104"/>
      <c r="AF28" s="104"/>
      <c r="AG28" s="104"/>
      <c r="AH28" s="104"/>
      <c r="AI28" s="100"/>
      <c r="AJ28" s="100"/>
      <c r="AK28" s="100"/>
      <c r="AL28" s="100"/>
      <c r="AM28" s="100"/>
      <c r="AN28" s="100"/>
      <c r="AO28" s="100"/>
      <c r="AP28" s="100"/>
      <c r="AQ28" s="100"/>
      <c r="AR28" s="100"/>
      <c r="AS28" s="100"/>
      <c r="AT28" s="100"/>
      <c r="AU28" s="100"/>
      <c r="AV28" s="100"/>
      <c r="AW28" s="100"/>
      <c r="AX28" s="100"/>
      <c r="AY28" s="100"/>
      <c r="AZ28" s="100"/>
    </row>
    <row r="29" spans="1:52" s="101" customFormat="1" ht="24" customHeight="1" x14ac:dyDescent="0.25">
      <c r="A29" s="2"/>
      <c r="B29" s="2"/>
      <c r="C29" s="2"/>
      <c r="D29" s="2"/>
      <c r="E29" s="2"/>
      <c r="F29" s="2"/>
      <c r="G29" s="2"/>
      <c r="H29" s="2"/>
      <c r="I29" s="2"/>
      <c r="J29" s="2"/>
      <c r="K29" s="2"/>
      <c r="L29" s="174"/>
      <c r="M29" s="104"/>
      <c r="N29" s="104"/>
      <c r="O29" s="104"/>
      <c r="P29" s="104"/>
      <c r="Q29" s="104"/>
      <c r="R29" s="104"/>
      <c r="S29" s="104"/>
      <c r="T29" s="104"/>
      <c r="U29" s="104"/>
      <c r="V29" s="104"/>
      <c r="W29" s="103"/>
      <c r="X29" s="104"/>
      <c r="Y29" s="104"/>
      <c r="Z29" s="104"/>
      <c r="AA29" s="104"/>
      <c r="AB29" s="104"/>
      <c r="AC29" s="104"/>
      <c r="AD29" s="104"/>
      <c r="AE29" s="104"/>
      <c r="AF29" s="104"/>
      <c r="AG29" s="104"/>
      <c r="AH29" s="104"/>
      <c r="AI29" s="100"/>
      <c r="AJ29" s="100"/>
      <c r="AK29" s="100"/>
      <c r="AL29" s="100"/>
      <c r="AM29" s="100"/>
      <c r="AN29" s="100"/>
      <c r="AO29" s="100"/>
      <c r="AP29" s="100"/>
      <c r="AQ29" s="100"/>
      <c r="AR29" s="100"/>
      <c r="AS29" s="100"/>
      <c r="AT29" s="100"/>
      <c r="AU29" s="100"/>
      <c r="AV29" s="100"/>
      <c r="AW29" s="100"/>
      <c r="AX29" s="100"/>
      <c r="AY29" s="100"/>
      <c r="AZ29" s="100"/>
    </row>
    <row r="30" spans="1:52" s="101" customFormat="1" ht="24" customHeight="1" x14ac:dyDescent="0.25">
      <c r="A30" s="2"/>
      <c r="B30" s="2"/>
      <c r="C30" s="2"/>
      <c r="D30" s="2"/>
      <c r="E30" s="2"/>
      <c r="F30" s="2"/>
      <c r="G30" s="2"/>
      <c r="H30" s="2"/>
      <c r="I30" s="2"/>
      <c r="J30" s="2"/>
      <c r="K30" s="2"/>
      <c r="L30" s="174"/>
      <c r="M30" s="104"/>
      <c r="N30" s="104"/>
      <c r="O30" s="104"/>
      <c r="P30" s="104"/>
      <c r="Q30" s="104"/>
      <c r="R30" s="104"/>
      <c r="S30" s="104"/>
      <c r="T30" s="104"/>
      <c r="U30" s="104"/>
      <c r="V30" s="104"/>
      <c r="W30" s="103"/>
      <c r="X30" s="104"/>
      <c r="Y30" s="104"/>
      <c r="Z30" s="104"/>
      <c r="AA30" s="104"/>
      <c r="AB30" s="104"/>
      <c r="AC30" s="104"/>
      <c r="AD30" s="104"/>
      <c r="AE30" s="104"/>
      <c r="AF30" s="104"/>
      <c r="AG30" s="104"/>
      <c r="AH30" s="104"/>
      <c r="AI30" s="100"/>
      <c r="AJ30" s="100"/>
      <c r="AK30" s="100"/>
      <c r="AL30" s="100"/>
      <c r="AM30" s="100"/>
      <c r="AN30" s="100"/>
      <c r="AO30" s="100"/>
      <c r="AP30" s="100"/>
      <c r="AQ30" s="100"/>
      <c r="AR30" s="100"/>
      <c r="AS30" s="100"/>
      <c r="AT30" s="100"/>
      <c r="AU30" s="100"/>
      <c r="AV30" s="100"/>
      <c r="AW30" s="100"/>
      <c r="AX30" s="100"/>
      <c r="AY30" s="100"/>
      <c r="AZ30" s="100"/>
    </row>
    <row r="31" spans="1:52" s="101" customFormat="1" ht="24" customHeight="1" x14ac:dyDescent="0.25">
      <c r="A31" s="2"/>
      <c r="B31" s="2"/>
      <c r="C31" s="2"/>
      <c r="D31" s="2"/>
      <c r="E31" s="2"/>
      <c r="F31" s="2"/>
      <c r="G31" s="2"/>
      <c r="H31" s="2"/>
      <c r="I31" s="2"/>
      <c r="J31" s="2"/>
      <c r="K31" s="2"/>
      <c r="L31" s="174"/>
      <c r="M31" s="104"/>
      <c r="N31" s="104"/>
      <c r="O31" s="104"/>
      <c r="P31" s="104"/>
      <c r="Q31" s="104"/>
      <c r="R31" s="104"/>
      <c r="S31" s="104"/>
      <c r="T31" s="104"/>
      <c r="U31" s="104"/>
      <c r="V31" s="104"/>
      <c r="W31" s="103"/>
      <c r="X31" s="104"/>
      <c r="Y31" s="104"/>
      <c r="Z31" s="104"/>
      <c r="AA31" s="104"/>
      <c r="AB31" s="104"/>
      <c r="AC31" s="104"/>
      <c r="AD31" s="104"/>
      <c r="AE31" s="104"/>
      <c r="AF31" s="104"/>
      <c r="AG31" s="104"/>
      <c r="AH31" s="104"/>
      <c r="AI31" s="100"/>
      <c r="AJ31" s="100"/>
      <c r="AK31" s="100"/>
      <c r="AL31" s="100"/>
      <c r="AM31" s="100"/>
      <c r="AN31" s="100"/>
      <c r="AO31" s="100"/>
      <c r="AP31" s="100"/>
      <c r="AQ31" s="100"/>
      <c r="AR31" s="100"/>
      <c r="AS31" s="100"/>
      <c r="AT31" s="100"/>
      <c r="AU31" s="100"/>
      <c r="AV31" s="100"/>
      <c r="AW31" s="100"/>
      <c r="AX31" s="100"/>
      <c r="AY31" s="100"/>
      <c r="AZ31" s="100"/>
    </row>
    <row r="32" spans="1:52" s="101" customFormat="1" ht="24" customHeight="1" x14ac:dyDescent="0.25">
      <c r="A32" s="2"/>
      <c r="B32" s="2"/>
      <c r="C32" s="2"/>
      <c r="D32" s="2"/>
      <c r="E32" s="2"/>
      <c r="F32" s="2"/>
      <c r="G32" s="2"/>
      <c r="H32" s="2"/>
      <c r="I32" s="2"/>
      <c r="J32" s="2"/>
      <c r="K32" s="2"/>
      <c r="L32" s="174"/>
      <c r="M32" s="104"/>
      <c r="N32" s="104"/>
      <c r="O32" s="104"/>
      <c r="P32" s="104"/>
      <c r="Q32" s="104"/>
      <c r="R32" s="104"/>
      <c r="S32" s="104"/>
      <c r="T32" s="104"/>
      <c r="U32" s="104"/>
      <c r="V32" s="104"/>
      <c r="W32" s="103"/>
      <c r="X32" s="104"/>
      <c r="Y32" s="104"/>
      <c r="Z32" s="104"/>
      <c r="AA32" s="104"/>
      <c r="AB32" s="104"/>
      <c r="AC32" s="104"/>
      <c r="AD32" s="104"/>
      <c r="AE32" s="104"/>
      <c r="AF32" s="104"/>
      <c r="AG32" s="104"/>
      <c r="AH32" s="104"/>
      <c r="AI32" s="100"/>
      <c r="AJ32" s="100"/>
      <c r="AK32" s="100"/>
      <c r="AL32" s="100"/>
      <c r="AM32" s="100"/>
      <c r="AN32" s="100"/>
      <c r="AO32" s="100"/>
      <c r="AP32" s="100"/>
      <c r="AQ32" s="100"/>
      <c r="AR32" s="100"/>
      <c r="AS32" s="100"/>
      <c r="AT32" s="100"/>
      <c r="AU32" s="100"/>
      <c r="AV32" s="100"/>
      <c r="AW32" s="100"/>
      <c r="AX32" s="100"/>
      <c r="AY32" s="100"/>
      <c r="AZ32" s="100"/>
    </row>
    <row r="33" spans="1:52" s="101" customFormat="1" ht="24" customHeight="1" x14ac:dyDescent="0.25">
      <c r="A33" s="2"/>
      <c r="B33" s="2"/>
      <c r="C33" s="2"/>
      <c r="D33" s="2"/>
      <c r="E33" s="2"/>
      <c r="F33" s="2"/>
      <c r="G33" s="2"/>
      <c r="H33" s="2"/>
      <c r="I33" s="2"/>
      <c r="J33" s="2"/>
      <c r="K33" s="2"/>
      <c r="L33" s="174"/>
      <c r="M33" s="104"/>
      <c r="N33" s="104"/>
      <c r="O33" s="104"/>
      <c r="P33" s="104"/>
      <c r="Q33" s="104"/>
      <c r="R33" s="104"/>
      <c r="S33" s="104"/>
      <c r="T33" s="104"/>
      <c r="U33" s="104"/>
      <c r="V33" s="104"/>
      <c r="W33" s="103"/>
      <c r="X33" s="104"/>
      <c r="Y33" s="104"/>
      <c r="Z33" s="104"/>
      <c r="AA33" s="104"/>
      <c r="AB33" s="104"/>
      <c r="AC33" s="104"/>
      <c r="AD33" s="104"/>
      <c r="AE33" s="104"/>
      <c r="AF33" s="104"/>
      <c r="AG33" s="104"/>
      <c r="AH33" s="104"/>
      <c r="AI33" s="100"/>
      <c r="AJ33" s="100"/>
      <c r="AK33" s="100"/>
      <c r="AL33" s="100"/>
      <c r="AM33" s="100"/>
      <c r="AN33" s="100"/>
      <c r="AO33" s="100"/>
      <c r="AP33" s="100"/>
      <c r="AQ33" s="100"/>
      <c r="AR33" s="100"/>
      <c r="AS33" s="100"/>
      <c r="AT33" s="100"/>
      <c r="AU33" s="100"/>
      <c r="AV33" s="100"/>
      <c r="AW33" s="100"/>
      <c r="AX33" s="100"/>
      <c r="AY33" s="100"/>
      <c r="AZ33" s="100"/>
    </row>
    <row r="34" spans="1:52" s="101" customFormat="1" ht="24" customHeight="1" x14ac:dyDescent="0.25">
      <c r="A34" s="2"/>
      <c r="B34" s="2"/>
      <c r="C34" s="2"/>
      <c r="D34" s="2"/>
      <c r="E34" s="2"/>
      <c r="F34" s="2"/>
      <c r="G34" s="2"/>
      <c r="H34" s="2"/>
      <c r="I34" s="2"/>
      <c r="J34" s="2"/>
      <c r="K34" s="2"/>
      <c r="L34" s="174"/>
      <c r="M34" s="104"/>
      <c r="N34" s="104"/>
      <c r="O34" s="104"/>
      <c r="P34" s="104"/>
      <c r="Q34" s="104"/>
      <c r="R34" s="104"/>
      <c r="S34" s="104"/>
      <c r="T34" s="104"/>
      <c r="U34" s="104"/>
      <c r="V34" s="104"/>
      <c r="W34" s="103"/>
      <c r="X34" s="104"/>
      <c r="Y34" s="104"/>
      <c r="Z34" s="104"/>
      <c r="AA34" s="104"/>
      <c r="AB34" s="104"/>
      <c r="AC34" s="104"/>
      <c r="AD34" s="104"/>
      <c r="AE34" s="104"/>
      <c r="AF34" s="104"/>
      <c r="AG34" s="104"/>
      <c r="AH34" s="104"/>
      <c r="AI34" s="100"/>
      <c r="AJ34" s="100"/>
      <c r="AK34" s="100"/>
      <c r="AL34" s="100"/>
      <c r="AM34" s="100"/>
      <c r="AN34" s="100"/>
      <c r="AO34" s="100"/>
      <c r="AP34" s="100"/>
      <c r="AQ34" s="100"/>
      <c r="AR34" s="100"/>
      <c r="AS34" s="100"/>
      <c r="AT34" s="100"/>
      <c r="AU34" s="100"/>
      <c r="AV34" s="100"/>
      <c r="AW34" s="100"/>
      <c r="AX34" s="100"/>
      <c r="AY34" s="100"/>
      <c r="AZ34" s="100"/>
    </row>
    <row r="35" spans="1:52" s="101" customFormat="1" ht="24" customHeight="1" x14ac:dyDescent="0.25">
      <c r="A35" s="2"/>
      <c r="B35" s="2"/>
      <c r="C35" s="2"/>
      <c r="D35" s="2"/>
      <c r="E35" s="2"/>
      <c r="F35" s="2"/>
      <c r="G35" s="2"/>
      <c r="H35" s="2"/>
      <c r="I35" s="2"/>
      <c r="J35" s="2"/>
      <c r="K35" s="2"/>
      <c r="L35" s="174"/>
      <c r="M35" s="104"/>
      <c r="N35" s="104"/>
      <c r="O35" s="104"/>
      <c r="P35" s="104"/>
      <c r="Q35" s="104"/>
      <c r="R35" s="104"/>
      <c r="S35" s="104"/>
      <c r="T35" s="104"/>
      <c r="U35" s="104"/>
      <c r="V35" s="104"/>
      <c r="W35" s="103"/>
      <c r="X35" s="104"/>
      <c r="Y35" s="104"/>
      <c r="Z35" s="104"/>
      <c r="AA35" s="104"/>
      <c r="AB35" s="104"/>
      <c r="AC35" s="104"/>
      <c r="AD35" s="104"/>
      <c r="AE35" s="104"/>
      <c r="AF35" s="104"/>
      <c r="AG35" s="104"/>
      <c r="AH35" s="104"/>
      <c r="AI35" s="100"/>
      <c r="AJ35" s="100"/>
      <c r="AK35" s="100"/>
      <c r="AL35" s="100"/>
      <c r="AM35" s="100"/>
      <c r="AN35" s="100"/>
      <c r="AO35" s="100"/>
      <c r="AP35" s="100"/>
      <c r="AQ35" s="100"/>
      <c r="AR35" s="100"/>
      <c r="AS35" s="100"/>
      <c r="AT35" s="100"/>
      <c r="AU35" s="100"/>
      <c r="AV35" s="100"/>
      <c r="AW35" s="100"/>
      <c r="AX35" s="100"/>
      <c r="AY35" s="100"/>
      <c r="AZ35" s="100"/>
    </row>
    <row r="36" spans="1:52" s="101" customFormat="1" ht="24" customHeight="1" x14ac:dyDescent="0.25">
      <c r="A36" s="2"/>
      <c r="B36" s="2"/>
      <c r="C36" s="2"/>
      <c r="D36" s="2"/>
      <c r="E36" s="2"/>
      <c r="F36" s="2"/>
      <c r="G36" s="2"/>
      <c r="H36" s="2"/>
      <c r="I36" s="2"/>
      <c r="J36" s="2"/>
      <c r="K36" s="2"/>
      <c r="L36" s="174"/>
      <c r="M36" s="104"/>
      <c r="N36" s="104"/>
      <c r="O36" s="104"/>
      <c r="P36" s="104"/>
      <c r="Q36" s="104"/>
      <c r="R36" s="104"/>
      <c r="S36" s="104"/>
      <c r="T36" s="104"/>
      <c r="U36" s="104"/>
      <c r="V36" s="104"/>
      <c r="W36" s="103"/>
      <c r="X36" s="104"/>
      <c r="Y36" s="104"/>
      <c r="Z36" s="104"/>
      <c r="AA36" s="104"/>
      <c r="AB36" s="104"/>
      <c r="AC36" s="104"/>
      <c r="AD36" s="104"/>
      <c r="AE36" s="104"/>
      <c r="AF36" s="104"/>
      <c r="AG36" s="104"/>
      <c r="AH36" s="104"/>
      <c r="AI36" s="100"/>
      <c r="AJ36" s="100"/>
      <c r="AK36" s="100"/>
      <c r="AL36" s="100"/>
      <c r="AM36" s="100"/>
      <c r="AN36" s="100"/>
      <c r="AO36" s="100"/>
      <c r="AP36" s="100"/>
      <c r="AQ36" s="100"/>
      <c r="AR36" s="100"/>
      <c r="AS36" s="100"/>
      <c r="AT36" s="100"/>
      <c r="AU36" s="100"/>
      <c r="AV36" s="100"/>
      <c r="AW36" s="100"/>
      <c r="AX36" s="100"/>
      <c r="AY36" s="100"/>
      <c r="AZ36" s="100"/>
    </row>
    <row r="37" spans="1:52" s="101" customFormat="1" ht="24" customHeight="1" x14ac:dyDescent="0.25">
      <c r="A37" s="2"/>
      <c r="B37" s="2"/>
      <c r="C37" s="2"/>
      <c r="D37" s="2"/>
      <c r="E37" s="2"/>
      <c r="F37" s="2"/>
      <c r="G37" s="2"/>
      <c r="H37" s="2"/>
      <c r="I37" s="2"/>
      <c r="J37" s="2"/>
      <c r="K37" s="2"/>
      <c r="L37" s="174"/>
      <c r="M37" s="104"/>
      <c r="N37" s="104"/>
      <c r="O37" s="104"/>
      <c r="P37" s="104"/>
      <c r="Q37" s="104"/>
      <c r="R37" s="104"/>
      <c r="S37" s="104"/>
      <c r="T37" s="104"/>
      <c r="U37" s="104"/>
      <c r="V37" s="104"/>
      <c r="W37" s="103"/>
      <c r="X37" s="104"/>
      <c r="Y37" s="104"/>
      <c r="Z37" s="104"/>
      <c r="AA37" s="104"/>
      <c r="AB37" s="104"/>
      <c r="AC37" s="104"/>
      <c r="AD37" s="104"/>
      <c r="AE37" s="104"/>
      <c r="AF37" s="104"/>
      <c r="AG37" s="104"/>
      <c r="AH37" s="104"/>
      <c r="AI37" s="100"/>
      <c r="AJ37" s="100"/>
      <c r="AK37" s="100"/>
      <c r="AL37" s="100"/>
      <c r="AM37" s="100"/>
      <c r="AN37" s="100"/>
      <c r="AO37" s="100"/>
      <c r="AP37" s="100"/>
      <c r="AQ37" s="100"/>
      <c r="AR37" s="100"/>
      <c r="AS37" s="100"/>
      <c r="AT37" s="100"/>
      <c r="AU37" s="100"/>
      <c r="AV37" s="100"/>
      <c r="AW37" s="100"/>
      <c r="AX37" s="100"/>
      <c r="AY37" s="100"/>
      <c r="AZ37" s="100"/>
    </row>
    <row r="38" spans="1:52" s="101" customFormat="1" ht="24" customHeight="1" x14ac:dyDescent="0.25">
      <c r="A38" s="2"/>
      <c r="B38" s="2"/>
      <c r="C38" s="2"/>
      <c r="D38" s="2"/>
      <c r="E38" s="2"/>
      <c r="F38" s="2"/>
      <c r="G38" s="2"/>
      <c r="H38" s="2"/>
      <c r="I38" s="2"/>
      <c r="J38" s="2"/>
      <c r="K38" s="2"/>
      <c r="L38" s="174"/>
      <c r="M38" s="104"/>
      <c r="N38" s="104"/>
      <c r="O38" s="104"/>
      <c r="P38" s="104"/>
      <c r="Q38" s="104"/>
      <c r="R38" s="104"/>
      <c r="S38" s="104"/>
      <c r="T38" s="104"/>
      <c r="U38" s="104"/>
      <c r="V38" s="104"/>
      <c r="W38" s="103"/>
      <c r="X38" s="104"/>
      <c r="Y38" s="104"/>
      <c r="Z38" s="104"/>
      <c r="AA38" s="104"/>
      <c r="AB38" s="104"/>
      <c r="AC38" s="104"/>
      <c r="AD38" s="104"/>
      <c r="AE38" s="104"/>
      <c r="AF38" s="104"/>
      <c r="AG38" s="104"/>
      <c r="AH38" s="104"/>
      <c r="AI38" s="100"/>
      <c r="AJ38" s="100"/>
      <c r="AK38" s="100"/>
      <c r="AL38" s="100"/>
      <c r="AM38" s="100"/>
      <c r="AN38" s="100"/>
      <c r="AO38" s="100"/>
      <c r="AP38" s="100"/>
      <c r="AQ38" s="100"/>
      <c r="AR38" s="100"/>
      <c r="AS38" s="100"/>
      <c r="AT38" s="100"/>
      <c r="AU38" s="100"/>
      <c r="AV38" s="100"/>
      <c r="AW38" s="100"/>
      <c r="AX38" s="100"/>
      <c r="AY38" s="100"/>
      <c r="AZ38" s="100"/>
    </row>
    <row r="39" spans="1:52" s="101" customFormat="1" ht="24" customHeight="1" x14ac:dyDescent="0.25">
      <c r="A39" s="2"/>
      <c r="B39" s="2"/>
      <c r="C39" s="2"/>
      <c r="D39" s="2"/>
      <c r="E39" s="2"/>
      <c r="F39" s="2"/>
      <c r="G39" s="2"/>
      <c r="H39" s="2"/>
      <c r="I39" s="2"/>
      <c r="J39" s="2"/>
      <c r="K39" s="2"/>
      <c r="L39" s="174"/>
      <c r="M39" s="104"/>
      <c r="N39" s="104"/>
      <c r="O39" s="104"/>
      <c r="P39" s="104"/>
      <c r="Q39" s="104"/>
      <c r="R39" s="104"/>
      <c r="S39" s="104"/>
      <c r="T39" s="104"/>
      <c r="U39" s="104"/>
      <c r="V39" s="104"/>
      <c r="W39" s="103"/>
      <c r="X39" s="104"/>
      <c r="Y39" s="104"/>
      <c r="Z39" s="104"/>
      <c r="AA39" s="104"/>
      <c r="AB39" s="104"/>
      <c r="AC39" s="104"/>
      <c r="AD39" s="104"/>
      <c r="AE39" s="104"/>
      <c r="AF39" s="104"/>
      <c r="AG39" s="104"/>
      <c r="AH39" s="104"/>
      <c r="AI39" s="100"/>
      <c r="AJ39" s="100"/>
      <c r="AK39" s="100"/>
      <c r="AL39" s="100"/>
      <c r="AM39" s="100"/>
      <c r="AN39" s="100"/>
      <c r="AO39" s="100"/>
      <c r="AP39" s="100"/>
      <c r="AQ39" s="100"/>
      <c r="AR39" s="100"/>
      <c r="AS39" s="100"/>
      <c r="AT39" s="100"/>
      <c r="AU39" s="100"/>
      <c r="AV39" s="100"/>
      <c r="AW39" s="100"/>
      <c r="AX39" s="100"/>
      <c r="AY39" s="100"/>
      <c r="AZ39" s="100"/>
    </row>
    <row r="40" spans="1:52" s="101" customFormat="1" ht="24" customHeight="1" x14ac:dyDescent="0.25">
      <c r="A40" s="2"/>
      <c r="B40" s="2"/>
      <c r="C40" s="2"/>
      <c r="D40" s="2"/>
      <c r="E40" s="2"/>
      <c r="F40" s="2"/>
      <c r="G40" s="2"/>
      <c r="H40" s="2"/>
      <c r="I40" s="2"/>
      <c r="J40" s="2"/>
      <c r="K40" s="2"/>
      <c r="L40" s="174"/>
      <c r="M40" s="104"/>
      <c r="N40" s="104"/>
      <c r="O40" s="104"/>
      <c r="P40" s="104"/>
      <c r="Q40" s="104"/>
      <c r="R40" s="104"/>
      <c r="S40" s="104"/>
      <c r="T40" s="104"/>
      <c r="U40" s="104"/>
      <c r="V40" s="104"/>
      <c r="W40" s="103"/>
      <c r="X40" s="104"/>
      <c r="Y40" s="104"/>
      <c r="Z40" s="104"/>
      <c r="AA40" s="104"/>
      <c r="AB40" s="104"/>
      <c r="AC40" s="104"/>
      <c r="AD40" s="104"/>
      <c r="AE40" s="104"/>
      <c r="AF40" s="104"/>
      <c r="AG40" s="104"/>
      <c r="AH40" s="104"/>
      <c r="AI40" s="100"/>
      <c r="AJ40" s="100"/>
      <c r="AK40" s="100"/>
      <c r="AL40" s="100"/>
      <c r="AM40" s="100"/>
      <c r="AN40" s="100"/>
      <c r="AO40" s="100"/>
      <c r="AP40" s="100"/>
      <c r="AQ40" s="100"/>
      <c r="AR40" s="100"/>
      <c r="AS40" s="100"/>
      <c r="AT40" s="100"/>
      <c r="AU40" s="100"/>
      <c r="AV40" s="100"/>
      <c r="AW40" s="100"/>
      <c r="AX40" s="100"/>
      <c r="AY40" s="100"/>
      <c r="AZ40" s="100"/>
    </row>
    <row r="41" spans="1:52" s="101" customFormat="1" ht="24" customHeight="1" x14ac:dyDescent="0.25">
      <c r="A41" s="2"/>
      <c r="B41" s="2"/>
      <c r="C41" s="2"/>
      <c r="D41" s="2"/>
      <c r="E41" s="2"/>
      <c r="F41" s="2"/>
      <c r="G41" s="2"/>
      <c r="H41" s="2"/>
      <c r="I41" s="2"/>
      <c r="J41" s="2"/>
      <c r="K41" s="2"/>
      <c r="L41" s="174"/>
      <c r="M41" s="104"/>
      <c r="N41" s="104"/>
      <c r="O41" s="104"/>
      <c r="P41" s="104"/>
      <c r="Q41" s="104"/>
      <c r="R41" s="104"/>
      <c r="S41" s="104"/>
      <c r="T41" s="104"/>
      <c r="U41" s="104"/>
      <c r="V41" s="104"/>
      <c r="W41" s="103"/>
      <c r="X41" s="104"/>
      <c r="Y41" s="104"/>
      <c r="Z41" s="104"/>
      <c r="AA41" s="104"/>
      <c r="AB41" s="104"/>
      <c r="AC41" s="104"/>
      <c r="AD41" s="104"/>
      <c r="AE41" s="104"/>
      <c r="AF41" s="104"/>
      <c r="AG41" s="104"/>
      <c r="AH41" s="104"/>
      <c r="AI41" s="100"/>
      <c r="AJ41" s="100"/>
      <c r="AK41" s="100"/>
      <c r="AL41" s="100"/>
      <c r="AM41" s="100"/>
      <c r="AN41" s="100"/>
      <c r="AO41" s="100"/>
      <c r="AP41" s="100"/>
      <c r="AQ41" s="100"/>
      <c r="AR41" s="100"/>
      <c r="AS41" s="100"/>
      <c r="AT41" s="100"/>
      <c r="AU41" s="100"/>
      <c r="AV41" s="100"/>
      <c r="AW41" s="100"/>
      <c r="AX41" s="100"/>
      <c r="AY41" s="100"/>
      <c r="AZ41" s="100"/>
    </row>
    <row r="42" spans="1:52" s="101" customFormat="1" ht="24" customHeight="1" x14ac:dyDescent="0.25">
      <c r="A42" s="2"/>
      <c r="B42" s="2"/>
      <c r="C42" s="2"/>
      <c r="D42" s="2"/>
      <c r="E42" s="2"/>
      <c r="F42" s="2"/>
      <c r="G42" s="2"/>
      <c r="H42" s="2"/>
      <c r="I42" s="2"/>
      <c r="J42" s="2"/>
      <c r="K42" s="2"/>
      <c r="L42" s="174"/>
      <c r="M42" s="104"/>
      <c r="N42" s="104"/>
      <c r="O42" s="104"/>
      <c r="P42" s="104"/>
      <c r="Q42" s="104"/>
      <c r="R42" s="104"/>
      <c r="S42" s="104"/>
      <c r="T42" s="104"/>
      <c r="U42" s="104"/>
      <c r="V42" s="104"/>
      <c r="W42" s="103"/>
      <c r="X42" s="104"/>
      <c r="Y42" s="104"/>
      <c r="Z42" s="104"/>
      <c r="AA42" s="104"/>
      <c r="AB42" s="104"/>
      <c r="AC42" s="104"/>
      <c r="AD42" s="104"/>
      <c r="AE42" s="104"/>
      <c r="AF42" s="104"/>
      <c r="AG42" s="104"/>
      <c r="AH42" s="104"/>
      <c r="AI42" s="100"/>
      <c r="AJ42" s="100"/>
      <c r="AK42" s="100"/>
      <c r="AL42" s="100"/>
      <c r="AM42" s="100"/>
      <c r="AN42" s="100"/>
      <c r="AO42" s="100"/>
      <c r="AP42" s="100"/>
      <c r="AQ42" s="100"/>
      <c r="AR42" s="100"/>
      <c r="AS42" s="100"/>
      <c r="AT42" s="100"/>
      <c r="AU42" s="100"/>
      <c r="AV42" s="100"/>
      <c r="AW42" s="100"/>
      <c r="AX42" s="100"/>
      <c r="AY42" s="100"/>
      <c r="AZ42" s="100"/>
    </row>
    <row r="43" spans="1:52" s="101" customFormat="1" ht="24" customHeight="1" x14ac:dyDescent="0.25">
      <c r="A43" s="2"/>
      <c r="B43" s="2"/>
      <c r="C43" s="2"/>
      <c r="D43" s="2"/>
      <c r="E43" s="2"/>
      <c r="F43" s="2"/>
      <c r="G43" s="2"/>
      <c r="H43" s="2"/>
      <c r="I43" s="2"/>
      <c r="J43" s="2"/>
      <c r="K43" s="2"/>
      <c r="L43" s="174"/>
      <c r="M43" s="104"/>
      <c r="N43" s="104"/>
      <c r="O43" s="104"/>
      <c r="P43" s="104"/>
      <c r="Q43" s="104"/>
      <c r="R43" s="104"/>
      <c r="S43" s="104"/>
      <c r="T43" s="104"/>
      <c r="U43" s="104"/>
      <c r="V43" s="104"/>
      <c r="W43" s="103"/>
      <c r="X43" s="104"/>
      <c r="Y43" s="104"/>
      <c r="Z43" s="104"/>
      <c r="AA43" s="104"/>
      <c r="AB43" s="104"/>
      <c r="AC43" s="104"/>
      <c r="AD43" s="104"/>
      <c r="AE43" s="104"/>
      <c r="AF43" s="104"/>
      <c r="AG43" s="104"/>
      <c r="AH43" s="104"/>
      <c r="AI43" s="100"/>
      <c r="AJ43" s="100"/>
      <c r="AK43" s="100"/>
      <c r="AL43" s="100"/>
      <c r="AM43" s="100"/>
      <c r="AN43" s="100"/>
      <c r="AO43" s="100"/>
      <c r="AP43" s="100"/>
      <c r="AQ43" s="100"/>
      <c r="AR43" s="100"/>
      <c r="AS43" s="100"/>
      <c r="AT43" s="100"/>
      <c r="AU43" s="100"/>
      <c r="AV43" s="100"/>
      <c r="AW43" s="100"/>
      <c r="AX43" s="100"/>
      <c r="AY43" s="100"/>
      <c r="AZ43" s="100"/>
    </row>
    <row r="44" spans="1:52" s="101" customFormat="1" ht="24" customHeight="1" x14ac:dyDescent="0.25">
      <c r="A44" s="2"/>
      <c r="B44" s="2"/>
      <c r="C44" s="2"/>
      <c r="D44" s="2"/>
      <c r="E44" s="2"/>
      <c r="F44" s="2"/>
      <c r="G44" s="2"/>
      <c r="H44" s="2"/>
      <c r="I44" s="2"/>
      <c r="J44" s="2"/>
      <c r="K44" s="2"/>
      <c r="L44" s="174"/>
      <c r="M44" s="104"/>
      <c r="N44" s="104"/>
      <c r="O44" s="104"/>
      <c r="P44" s="104"/>
      <c r="Q44" s="104"/>
      <c r="R44" s="104"/>
      <c r="S44" s="104"/>
      <c r="T44" s="104"/>
      <c r="U44" s="104"/>
      <c r="V44" s="104"/>
      <c r="W44" s="103"/>
      <c r="X44" s="104"/>
      <c r="Y44" s="104"/>
      <c r="Z44" s="104"/>
      <c r="AA44" s="104"/>
      <c r="AB44" s="104"/>
      <c r="AC44" s="104"/>
      <c r="AD44" s="104"/>
      <c r="AE44" s="104"/>
      <c r="AF44" s="104"/>
      <c r="AG44" s="104"/>
      <c r="AH44" s="104"/>
      <c r="AI44" s="100"/>
      <c r="AJ44" s="100"/>
      <c r="AK44" s="100"/>
      <c r="AL44" s="100"/>
      <c r="AM44" s="100"/>
      <c r="AN44" s="100"/>
      <c r="AO44" s="100"/>
      <c r="AP44" s="100"/>
      <c r="AQ44" s="100"/>
      <c r="AR44" s="100"/>
      <c r="AS44" s="100"/>
      <c r="AT44" s="100"/>
      <c r="AU44" s="100"/>
      <c r="AV44" s="100"/>
      <c r="AW44" s="100"/>
      <c r="AX44" s="100"/>
      <c r="AY44" s="100"/>
      <c r="AZ44" s="100"/>
    </row>
    <row r="45" spans="1:52" s="101" customFormat="1" x14ac:dyDescent="0.25">
      <c r="A45" s="2"/>
      <c r="B45" s="2"/>
      <c r="C45" s="2"/>
      <c r="D45" s="2"/>
      <c r="E45" s="2"/>
      <c r="F45" s="2"/>
      <c r="G45" s="2"/>
      <c r="H45" s="2"/>
      <c r="I45" s="2"/>
      <c r="J45" s="2"/>
      <c r="K45" s="2"/>
      <c r="L45" s="174"/>
      <c r="M45" s="104"/>
      <c r="N45" s="104"/>
      <c r="O45" s="104"/>
      <c r="P45" s="104"/>
      <c r="Q45" s="104"/>
      <c r="R45" s="104"/>
      <c r="S45" s="104"/>
      <c r="T45" s="104"/>
      <c r="U45" s="104"/>
      <c r="V45" s="104"/>
      <c r="W45" s="103"/>
      <c r="X45" s="104"/>
      <c r="Y45" s="104"/>
      <c r="Z45" s="104"/>
      <c r="AA45" s="104"/>
      <c r="AB45" s="104"/>
      <c r="AC45" s="104"/>
      <c r="AD45" s="104"/>
      <c r="AE45" s="104"/>
      <c r="AF45" s="104"/>
      <c r="AG45" s="104"/>
      <c r="AH45" s="104"/>
      <c r="AI45" s="100"/>
      <c r="AJ45" s="100"/>
      <c r="AK45" s="100"/>
      <c r="AL45" s="100"/>
      <c r="AM45" s="100"/>
      <c r="AN45" s="100"/>
      <c r="AO45" s="100"/>
      <c r="AP45" s="100"/>
      <c r="AQ45" s="100"/>
      <c r="AR45" s="100"/>
      <c r="AS45" s="100"/>
      <c r="AT45" s="100"/>
      <c r="AU45" s="100"/>
      <c r="AV45" s="100"/>
      <c r="AW45" s="100"/>
      <c r="AX45" s="100"/>
      <c r="AY45" s="100"/>
      <c r="AZ45" s="100"/>
    </row>
    <row r="46" spans="1:52" s="101" customFormat="1" ht="27.75" customHeight="1" x14ac:dyDescent="0.25">
      <c r="A46" s="2"/>
      <c r="B46" s="2"/>
      <c r="C46" s="2"/>
      <c r="D46" s="2"/>
      <c r="E46" s="2"/>
      <c r="F46" s="2"/>
      <c r="G46" s="2"/>
      <c r="H46" s="2"/>
      <c r="I46" s="2"/>
      <c r="J46" s="2"/>
      <c r="K46" s="2"/>
      <c r="L46" s="174"/>
      <c r="M46" s="104"/>
      <c r="N46" s="104"/>
      <c r="O46" s="104"/>
      <c r="P46" s="104"/>
      <c r="Q46" s="104"/>
      <c r="R46" s="104"/>
      <c r="S46" s="104"/>
      <c r="T46" s="104"/>
      <c r="U46" s="104"/>
      <c r="V46" s="104"/>
      <c r="W46" s="103"/>
      <c r="X46" s="104"/>
      <c r="Y46" s="104"/>
      <c r="Z46" s="104"/>
      <c r="AA46" s="104"/>
      <c r="AB46" s="104"/>
      <c r="AC46" s="104"/>
      <c r="AD46" s="104"/>
      <c r="AE46" s="104"/>
      <c r="AF46" s="104"/>
      <c r="AG46" s="104"/>
      <c r="AH46" s="104"/>
      <c r="AI46" s="100"/>
      <c r="AJ46" s="100"/>
      <c r="AK46" s="100"/>
      <c r="AL46" s="100"/>
      <c r="AM46" s="100"/>
      <c r="AN46" s="100"/>
      <c r="AO46" s="100"/>
      <c r="AP46" s="100"/>
      <c r="AQ46" s="100"/>
      <c r="AR46" s="100"/>
      <c r="AS46" s="100"/>
      <c r="AT46" s="100"/>
      <c r="AU46" s="100"/>
      <c r="AV46" s="100"/>
      <c r="AW46" s="100"/>
      <c r="AX46" s="100"/>
      <c r="AY46" s="100"/>
      <c r="AZ46" s="100"/>
    </row>
    <row r="47" spans="1:52" s="100" customFormat="1" ht="18.75" customHeight="1" x14ac:dyDescent="0.25">
      <c r="A47" s="102"/>
      <c r="B47" s="102"/>
      <c r="C47" s="102"/>
      <c r="D47" s="102"/>
      <c r="E47" s="102"/>
      <c r="F47" s="102"/>
      <c r="G47" s="102"/>
      <c r="H47" s="102"/>
      <c r="I47" s="102"/>
      <c r="J47" s="102"/>
      <c r="K47" s="102"/>
      <c r="L47" s="174"/>
      <c r="M47" s="104"/>
      <c r="N47" s="104"/>
      <c r="O47" s="104"/>
      <c r="P47" s="104"/>
      <c r="Q47" s="104"/>
      <c r="R47" s="104"/>
      <c r="S47" s="104"/>
      <c r="T47" s="104"/>
      <c r="U47" s="104"/>
      <c r="V47" s="104"/>
      <c r="W47" s="103"/>
      <c r="X47" s="104"/>
      <c r="Y47" s="104"/>
      <c r="Z47" s="104"/>
      <c r="AA47" s="104"/>
      <c r="AB47" s="104"/>
      <c r="AC47" s="104"/>
      <c r="AD47" s="104"/>
      <c r="AE47" s="104"/>
      <c r="AF47" s="104"/>
      <c r="AG47" s="104"/>
      <c r="AH47" s="104"/>
    </row>
    <row r="48" spans="1:52" s="100" customFormat="1" x14ac:dyDescent="0.25">
      <c r="A48" s="102"/>
      <c r="B48" s="102"/>
      <c r="C48" s="102"/>
      <c r="D48" s="102"/>
      <c r="E48" s="102"/>
      <c r="F48" s="102"/>
      <c r="G48" s="102"/>
      <c r="H48" s="102"/>
      <c r="I48" s="102"/>
      <c r="J48" s="102"/>
      <c r="K48" s="102"/>
      <c r="L48" s="174"/>
      <c r="M48" s="104"/>
      <c r="N48" s="104"/>
      <c r="O48" s="104"/>
      <c r="P48" s="104"/>
      <c r="Q48" s="104"/>
      <c r="R48" s="104"/>
      <c r="S48" s="104"/>
      <c r="T48" s="104"/>
      <c r="U48" s="104"/>
      <c r="V48" s="104"/>
      <c r="W48" s="103"/>
      <c r="X48" s="104"/>
      <c r="Y48" s="104"/>
      <c r="Z48" s="104"/>
      <c r="AA48" s="104"/>
      <c r="AB48" s="104"/>
      <c r="AC48" s="104"/>
      <c r="AD48" s="104"/>
      <c r="AE48" s="104"/>
      <c r="AF48" s="104"/>
      <c r="AG48" s="104"/>
      <c r="AH48" s="104"/>
    </row>
    <row r="49" spans="1:34" s="100" customFormat="1" x14ac:dyDescent="0.25">
      <c r="A49" s="102"/>
      <c r="B49" s="102"/>
      <c r="C49" s="102"/>
      <c r="D49" s="102"/>
      <c r="E49" s="102"/>
      <c r="F49" s="102"/>
      <c r="G49" s="102"/>
      <c r="H49" s="102"/>
      <c r="I49" s="102"/>
      <c r="J49" s="102"/>
      <c r="K49" s="102"/>
      <c r="L49" s="174"/>
      <c r="M49" s="104"/>
      <c r="N49" s="104"/>
      <c r="O49" s="104"/>
      <c r="P49" s="104"/>
      <c r="Q49" s="104"/>
      <c r="R49" s="104"/>
      <c r="S49" s="104"/>
      <c r="T49" s="104"/>
      <c r="U49" s="104"/>
      <c r="V49" s="104"/>
      <c r="W49" s="103"/>
      <c r="X49" s="104"/>
      <c r="Y49" s="104"/>
      <c r="Z49" s="104"/>
      <c r="AA49" s="104"/>
      <c r="AB49" s="104"/>
      <c r="AC49" s="104"/>
      <c r="AD49" s="104"/>
      <c r="AE49" s="104"/>
      <c r="AF49" s="104"/>
      <c r="AG49" s="104"/>
      <c r="AH49" s="104"/>
    </row>
    <row r="50" spans="1:34" s="100" customFormat="1" x14ac:dyDescent="0.25">
      <c r="A50" s="102"/>
      <c r="B50" s="102"/>
      <c r="C50" s="102"/>
      <c r="D50" s="102"/>
      <c r="E50" s="102"/>
      <c r="F50" s="102"/>
      <c r="G50" s="102"/>
      <c r="H50" s="102"/>
      <c r="I50" s="102"/>
      <c r="J50" s="102"/>
      <c r="K50" s="102"/>
      <c r="L50" s="174"/>
      <c r="M50" s="104"/>
      <c r="N50" s="104"/>
      <c r="O50" s="104"/>
      <c r="P50" s="104"/>
      <c r="Q50" s="104"/>
      <c r="R50" s="104"/>
      <c r="S50" s="104"/>
      <c r="T50" s="104"/>
      <c r="U50" s="104"/>
      <c r="V50" s="104"/>
      <c r="W50" s="103"/>
      <c r="X50" s="104"/>
      <c r="Y50" s="104"/>
      <c r="Z50" s="104"/>
      <c r="AA50" s="104"/>
      <c r="AB50" s="104"/>
      <c r="AC50" s="104"/>
      <c r="AD50" s="104"/>
      <c r="AE50" s="104"/>
      <c r="AF50" s="104"/>
      <c r="AG50" s="104"/>
      <c r="AH50" s="104"/>
    </row>
    <row r="51" spans="1:34" s="100" customFormat="1" x14ac:dyDescent="0.25">
      <c r="A51" s="102"/>
      <c r="B51" s="102"/>
      <c r="C51" s="102"/>
      <c r="D51" s="102"/>
      <c r="E51" s="102"/>
      <c r="F51" s="102"/>
      <c r="G51" s="102"/>
      <c r="H51" s="102"/>
      <c r="I51" s="102"/>
      <c r="J51" s="102"/>
      <c r="K51" s="102"/>
      <c r="L51" s="174"/>
      <c r="M51" s="104"/>
      <c r="N51" s="104"/>
      <c r="O51" s="104"/>
      <c r="P51" s="104"/>
      <c r="Q51" s="104"/>
      <c r="R51" s="104"/>
      <c r="S51" s="104"/>
      <c r="T51" s="104"/>
      <c r="U51" s="104"/>
      <c r="V51" s="104"/>
      <c r="W51" s="103"/>
      <c r="X51" s="104"/>
      <c r="Y51" s="104"/>
      <c r="Z51" s="104"/>
      <c r="AA51" s="104"/>
      <c r="AB51" s="104"/>
      <c r="AC51" s="104"/>
      <c r="AD51" s="104"/>
      <c r="AE51" s="104"/>
      <c r="AF51" s="104"/>
      <c r="AG51" s="104"/>
      <c r="AH51" s="104"/>
    </row>
    <row r="52" spans="1:34" s="100" customFormat="1" x14ac:dyDescent="0.25">
      <c r="A52" s="102"/>
      <c r="B52" s="102"/>
      <c r="C52" s="102"/>
      <c r="D52" s="102"/>
      <c r="E52" s="102"/>
      <c r="F52" s="102"/>
      <c r="G52" s="102"/>
      <c r="H52" s="102"/>
      <c r="I52" s="102"/>
      <c r="J52" s="102"/>
      <c r="K52" s="102"/>
      <c r="L52" s="174"/>
      <c r="M52" s="104"/>
      <c r="N52" s="104"/>
      <c r="O52" s="104"/>
      <c r="P52" s="104"/>
      <c r="Q52" s="104"/>
      <c r="R52" s="104"/>
      <c r="S52" s="104"/>
      <c r="T52" s="104"/>
      <c r="U52" s="104"/>
      <c r="V52" s="104"/>
      <c r="W52" s="103"/>
      <c r="X52" s="104"/>
      <c r="Y52" s="104"/>
      <c r="Z52" s="104"/>
      <c r="AA52" s="104"/>
      <c r="AB52" s="104"/>
      <c r="AC52" s="104"/>
      <c r="AD52" s="104"/>
      <c r="AE52" s="104"/>
      <c r="AF52" s="104"/>
      <c r="AG52" s="104"/>
      <c r="AH52" s="104"/>
    </row>
    <row r="53" spans="1:34" s="100" customFormat="1" x14ac:dyDescent="0.25">
      <c r="A53" s="102"/>
      <c r="B53" s="102"/>
      <c r="C53" s="102"/>
      <c r="D53" s="102"/>
      <c r="E53" s="102"/>
      <c r="F53" s="102"/>
      <c r="G53" s="102"/>
      <c r="H53" s="102"/>
      <c r="I53" s="102"/>
      <c r="J53" s="102"/>
      <c r="K53" s="102"/>
      <c r="L53" s="174"/>
      <c r="M53" s="104"/>
      <c r="N53" s="104"/>
      <c r="O53" s="104"/>
      <c r="P53" s="104"/>
      <c r="Q53" s="104"/>
      <c r="R53" s="104"/>
      <c r="S53" s="104"/>
      <c r="T53" s="104"/>
      <c r="U53" s="104"/>
      <c r="V53" s="104"/>
      <c r="W53" s="103"/>
      <c r="X53" s="104"/>
      <c r="Y53" s="104"/>
      <c r="Z53" s="104"/>
      <c r="AA53" s="104"/>
      <c r="AB53" s="104"/>
      <c r="AC53" s="104"/>
      <c r="AD53" s="104"/>
      <c r="AE53" s="104"/>
      <c r="AF53" s="104"/>
      <c r="AG53" s="104"/>
      <c r="AH53" s="104"/>
    </row>
    <row r="54" spans="1:34" s="100" customFormat="1" x14ac:dyDescent="0.25">
      <c r="A54" s="102"/>
      <c r="B54" s="102"/>
      <c r="C54" s="102"/>
      <c r="D54" s="102"/>
      <c r="E54" s="102"/>
      <c r="F54" s="102"/>
      <c r="G54" s="102"/>
      <c r="H54" s="102"/>
      <c r="I54" s="102"/>
      <c r="J54" s="102"/>
      <c r="K54" s="102"/>
      <c r="L54" s="174"/>
      <c r="M54" s="104"/>
      <c r="N54" s="104"/>
      <c r="O54" s="104"/>
      <c r="P54" s="104"/>
      <c r="Q54" s="104"/>
      <c r="R54" s="104"/>
      <c r="S54" s="104"/>
      <c r="T54" s="104"/>
      <c r="U54" s="104"/>
      <c r="V54" s="104"/>
      <c r="W54" s="103"/>
      <c r="X54" s="104"/>
      <c r="Y54" s="104"/>
      <c r="Z54" s="104"/>
      <c r="AA54" s="104"/>
      <c r="AB54" s="104"/>
      <c r="AC54" s="104"/>
      <c r="AD54" s="104"/>
      <c r="AE54" s="104"/>
      <c r="AF54" s="104"/>
      <c r="AG54" s="104"/>
      <c r="AH54" s="104"/>
    </row>
    <row r="55" spans="1:34" s="100" customFormat="1" x14ac:dyDescent="0.25">
      <c r="A55" s="102"/>
      <c r="B55" s="102"/>
      <c r="C55" s="102"/>
      <c r="D55" s="102"/>
      <c r="E55" s="102"/>
      <c r="F55" s="102"/>
      <c r="G55" s="102"/>
      <c r="H55" s="102"/>
      <c r="I55" s="102"/>
      <c r="J55" s="102"/>
      <c r="K55" s="102"/>
      <c r="L55" s="174"/>
      <c r="M55" s="104"/>
      <c r="N55" s="104"/>
      <c r="O55" s="104"/>
      <c r="P55" s="104"/>
      <c r="Q55" s="104"/>
      <c r="R55" s="104"/>
      <c r="S55" s="104"/>
      <c r="T55" s="104"/>
      <c r="U55" s="104"/>
      <c r="V55" s="104"/>
      <c r="W55" s="103"/>
      <c r="X55" s="104"/>
      <c r="Y55" s="104"/>
      <c r="Z55" s="104"/>
      <c r="AA55" s="104"/>
      <c r="AB55" s="104"/>
      <c r="AC55" s="104"/>
      <c r="AD55" s="104"/>
      <c r="AE55" s="104"/>
      <c r="AF55" s="104"/>
      <c r="AG55" s="104"/>
      <c r="AH55" s="104"/>
    </row>
    <row r="56" spans="1:34" s="100" customFormat="1" x14ac:dyDescent="0.25">
      <c r="A56" s="102"/>
      <c r="B56" s="102"/>
      <c r="C56" s="102"/>
      <c r="D56" s="102"/>
      <c r="E56" s="102"/>
      <c r="F56" s="102"/>
      <c r="G56" s="102"/>
      <c r="H56" s="102"/>
      <c r="I56" s="102"/>
      <c r="J56" s="102"/>
      <c r="K56" s="102"/>
      <c r="L56" s="174"/>
      <c r="M56" s="104"/>
      <c r="N56" s="104"/>
      <c r="O56" s="104"/>
      <c r="P56" s="104"/>
      <c r="Q56" s="104"/>
      <c r="R56" s="104"/>
      <c r="S56" s="104"/>
      <c r="T56" s="104"/>
      <c r="U56" s="104"/>
      <c r="V56" s="104"/>
      <c r="W56" s="103"/>
      <c r="X56" s="104"/>
      <c r="Y56" s="104"/>
      <c r="Z56" s="104"/>
      <c r="AA56" s="104"/>
      <c r="AB56" s="104"/>
      <c r="AC56" s="104"/>
      <c r="AD56" s="104"/>
      <c r="AE56" s="104"/>
      <c r="AF56" s="104"/>
      <c r="AG56" s="104"/>
      <c r="AH56" s="104"/>
    </row>
    <row r="57" spans="1:34" s="100" customFormat="1" x14ac:dyDescent="0.25">
      <c r="L57" s="104"/>
      <c r="M57" s="104"/>
      <c r="N57" s="104"/>
      <c r="O57" s="104"/>
      <c r="P57" s="104"/>
      <c r="Q57" s="104"/>
      <c r="R57" s="104"/>
      <c r="S57" s="104"/>
      <c r="T57" s="104"/>
      <c r="U57" s="104"/>
      <c r="V57" s="104"/>
      <c r="W57" s="103"/>
      <c r="X57" s="104"/>
      <c r="Y57" s="104"/>
      <c r="Z57" s="104"/>
      <c r="AA57" s="104"/>
      <c r="AB57" s="104"/>
      <c r="AC57" s="104"/>
      <c r="AD57" s="104"/>
      <c r="AE57" s="104"/>
      <c r="AF57" s="104"/>
      <c r="AG57" s="104"/>
      <c r="AH57" s="104"/>
    </row>
    <row r="58" spans="1:34" s="100" customFormat="1" x14ac:dyDescent="0.25">
      <c r="L58" s="104"/>
      <c r="M58" s="104"/>
      <c r="N58" s="104"/>
      <c r="O58" s="104"/>
      <c r="P58" s="104"/>
      <c r="Q58" s="104"/>
      <c r="R58" s="104"/>
      <c r="S58" s="104"/>
      <c r="T58" s="104"/>
      <c r="U58" s="104"/>
      <c r="V58" s="104"/>
      <c r="W58" s="103"/>
      <c r="X58" s="104"/>
      <c r="Y58" s="104"/>
      <c r="Z58" s="104"/>
      <c r="AA58" s="104"/>
      <c r="AB58" s="104"/>
      <c r="AC58" s="104"/>
      <c r="AD58" s="104"/>
      <c r="AE58" s="104"/>
      <c r="AF58" s="104"/>
      <c r="AG58" s="104"/>
      <c r="AH58" s="104"/>
    </row>
    <row r="59" spans="1:34" s="100" customFormat="1" hidden="1" x14ac:dyDescent="0.25">
      <c r="L59" s="104"/>
      <c r="M59" s="104"/>
      <c r="N59" s="104"/>
      <c r="O59" s="104"/>
      <c r="P59" s="104"/>
      <c r="Q59" s="104"/>
      <c r="R59" s="104"/>
      <c r="S59" s="104"/>
      <c r="T59" s="104"/>
      <c r="U59" s="104"/>
      <c r="V59" s="104"/>
      <c r="W59" s="103"/>
      <c r="X59" s="104"/>
      <c r="Y59" s="104"/>
      <c r="Z59" s="104"/>
      <c r="AA59" s="104"/>
      <c r="AB59" s="104"/>
      <c r="AC59" s="104"/>
      <c r="AD59" s="104"/>
      <c r="AE59" s="104"/>
      <c r="AF59" s="104"/>
      <c r="AG59" s="104"/>
      <c r="AH59" s="104"/>
    </row>
    <row r="60" spans="1:34" s="100" customFormat="1" x14ac:dyDescent="0.25">
      <c r="L60" s="104"/>
      <c r="M60" s="104"/>
      <c r="N60" s="104"/>
      <c r="O60" s="104"/>
      <c r="P60" s="104"/>
      <c r="Q60" s="104"/>
      <c r="R60" s="104"/>
      <c r="S60" s="104"/>
      <c r="T60" s="104"/>
      <c r="U60" s="104"/>
      <c r="V60" s="104"/>
      <c r="W60" s="103"/>
      <c r="X60" s="104"/>
      <c r="Y60" s="104"/>
      <c r="Z60" s="104"/>
      <c r="AA60" s="104"/>
      <c r="AB60" s="104"/>
      <c r="AC60" s="104"/>
      <c r="AD60" s="104"/>
      <c r="AE60" s="104"/>
      <c r="AF60" s="104"/>
      <c r="AG60" s="104"/>
      <c r="AH60" s="104"/>
    </row>
    <row r="61" spans="1:34" s="100" customFormat="1" x14ac:dyDescent="0.25">
      <c r="L61" s="104"/>
      <c r="M61" s="104"/>
      <c r="N61" s="104"/>
      <c r="O61" s="104"/>
      <c r="P61" s="104"/>
      <c r="Q61" s="104"/>
      <c r="R61" s="104"/>
      <c r="S61" s="104"/>
      <c r="T61" s="104"/>
      <c r="U61" s="104"/>
      <c r="V61" s="104"/>
      <c r="W61" s="103"/>
      <c r="X61" s="104"/>
      <c r="Y61" s="104"/>
      <c r="Z61" s="104"/>
      <c r="AA61" s="104"/>
      <c r="AB61" s="104"/>
      <c r="AC61" s="104"/>
      <c r="AD61" s="104"/>
      <c r="AE61" s="104"/>
      <c r="AF61" s="104"/>
      <c r="AG61" s="104"/>
      <c r="AH61" s="104"/>
    </row>
    <row r="62" spans="1:34" s="100" customFormat="1" x14ac:dyDescent="0.25">
      <c r="L62" s="104"/>
      <c r="M62" s="104"/>
      <c r="N62" s="104"/>
      <c r="O62" s="104"/>
      <c r="P62" s="104"/>
      <c r="Q62" s="104"/>
      <c r="R62" s="104"/>
      <c r="S62" s="104"/>
      <c r="T62" s="104"/>
      <c r="U62" s="104"/>
      <c r="V62" s="104"/>
      <c r="W62" s="103"/>
      <c r="X62" s="104"/>
      <c r="Y62" s="104"/>
      <c r="Z62" s="104"/>
      <c r="AA62" s="104"/>
      <c r="AB62" s="104"/>
      <c r="AC62" s="104"/>
      <c r="AD62" s="104"/>
      <c r="AE62" s="104"/>
      <c r="AF62" s="104"/>
      <c r="AG62" s="104"/>
      <c r="AH62" s="104"/>
    </row>
    <row r="63" spans="1:34" s="100" customFormat="1" x14ac:dyDescent="0.25">
      <c r="L63" s="104"/>
      <c r="M63" s="104"/>
      <c r="N63" s="104"/>
      <c r="O63" s="104"/>
      <c r="P63" s="104"/>
      <c r="Q63" s="104"/>
      <c r="R63" s="104"/>
      <c r="S63" s="104"/>
      <c r="T63" s="104"/>
      <c r="U63" s="104"/>
      <c r="V63" s="104"/>
      <c r="W63" s="103"/>
      <c r="X63" s="104"/>
      <c r="Y63" s="104"/>
      <c r="Z63" s="104"/>
      <c r="AA63" s="104"/>
      <c r="AB63" s="104"/>
      <c r="AC63" s="104"/>
      <c r="AD63" s="104"/>
      <c r="AE63" s="104"/>
      <c r="AF63" s="104"/>
      <c r="AG63" s="104"/>
      <c r="AH63" s="104"/>
    </row>
    <row r="64" spans="1:34" s="100" customFormat="1" x14ac:dyDescent="0.25">
      <c r="L64" s="104"/>
      <c r="M64" s="104"/>
      <c r="N64" s="104"/>
      <c r="O64" s="104"/>
      <c r="P64" s="104"/>
      <c r="Q64" s="104"/>
      <c r="R64" s="104"/>
      <c r="S64" s="104"/>
      <c r="T64" s="104"/>
      <c r="U64" s="104"/>
      <c r="V64" s="104"/>
      <c r="W64" s="103"/>
      <c r="X64" s="104"/>
      <c r="Y64" s="104"/>
      <c r="Z64" s="104"/>
      <c r="AA64" s="104"/>
      <c r="AB64" s="104"/>
      <c r="AC64" s="104"/>
      <c r="AD64" s="104"/>
      <c r="AE64" s="104"/>
      <c r="AF64" s="104"/>
      <c r="AG64" s="104"/>
      <c r="AH64" s="104"/>
    </row>
    <row r="65" spans="12:34" s="100" customFormat="1" x14ac:dyDescent="0.25">
      <c r="L65" s="104"/>
      <c r="M65" s="104"/>
      <c r="N65" s="104"/>
      <c r="O65" s="104"/>
      <c r="P65" s="104"/>
      <c r="Q65" s="104"/>
      <c r="R65" s="104"/>
      <c r="S65" s="104"/>
      <c r="T65" s="104"/>
      <c r="U65" s="104"/>
      <c r="V65" s="104"/>
      <c r="W65" s="103"/>
      <c r="X65" s="104"/>
      <c r="Y65" s="104"/>
      <c r="Z65" s="104"/>
      <c r="AA65" s="104"/>
      <c r="AB65" s="104"/>
      <c r="AC65" s="104"/>
      <c r="AD65" s="104"/>
      <c r="AE65" s="104"/>
      <c r="AF65" s="104"/>
      <c r="AG65" s="104"/>
      <c r="AH65" s="104"/>
    </row>
    <row r="66" spans="12:34" s="100" customFormat="1" x14ac:dyDescent="0.25">
      <c r="L66" s="104"/>
      <c r="M66" s="104"/>
      <c r="N66" s="104"/>
      <c r="O66" s="104"/>
      <c r="P66" s="104"/>
      <c r="Q66" s="104"/>
      <c r="R66" s="104"/>
      <c r="S66" s="104"/>
      <c r="T66" s="104"/>
      <c r="U66" s="104"/>
      <c r="V66" s="104"/>
      <c r="W66" s="103"/>
      <c r="X66" s="104"/>
      <c r="Y66" s="104"/>
      <c r="Z66" s="104"/>
      <c r="AA66" s="104"/>
      <c r="AB66" s="104"/>
      <c r="AC66" s="104"/>
      <c r="AD66" s="104"/>
      <c r="AE66" s="104"/>
      <c r="AF66" s="104"/>
      <c r="AG66" s="104"/>
      <c r="AH66" s="104"/>
    </row>
    <row r="67" spans="12:34" s="100" customFormat="1" x14ac:dyDescent="0.25">
      <c r="L67" s="104"/>
      <c r="M67" s="104"/>
      <c r="N67" s="104"/>
      <c r="O67" s="104"/>
      <c r="P67" s="104"/>
      <c r="Q67" s="104"/>
      <c r="R67" s="104"/>
      <c r="S67" s="104"/>
      <c r="T67" s="104"/>
      <c r="U67" s="104"/>
      <c r="V67" s="104"/>
      <c r="W67" s="103"/>
      <c r="X67" s="104"/>
      <c r="Y67" s="104"/>
      <c r="Z67" s="104"/>
      <c r="AA67" s="104"/>
      <c r="AB67" s="104"/>
      <c r="AC67" s="104"/>
      <c r="AD67" s="104"/>
      <c r="AE67" s="104"/>
      <c r="AF67" s="104"/>
      <c r="AG67" s="104"/>
      <c r="AH67" s="104"/>
    </row>
    <row r="68" spans="12:34" s="100" customFormat="1" x14ac:dyDescent="0.25">
      <c r="L68" s="104"/>
      <c r="M68" s="104"/>
      <c r="N68" s="104"/>
      <c r="O68" s="104"/>
      <c r="P68" s="104"/>
      <c r="Q68" s="104"/>
      <c r="R68" s="104"/>
      <c r="S68" s="104"/>
      <c r="T68" s="104"/>
      <c r="U68" s="104"/>
      <c r="V68" s="104"/>
      <c r="W68" s="103"/>
      <c r="X68" s="104"/>
      <c r="Y68" s="104"/>
      <c r="Z68" s="104"/>
      <c r="AA68" s="104"/>
      <c r="AB68" s="104"/>
      <c r="AC68" s="104"/>
      <c r="AD68" s="104"/>
      <c r="AE68" s="104"/>
      <c r="AF68" s="104"/>
      <c r="AG68" s="104"/>
      <c r="AH68" s="104"/>
    </row>
    <row r="69" spans="12:34" s="100" customFormat="1" x14ac:dyDescent="0.25">
      <c r="L69" s="104"/>
      <c r="M69" s="104"/>
      <c r="N69" s="104"/>
      <c r="O69" s="104"/>
      <c r="P69" s="104"/>
      <c r="Q69" s="104"/>
      <c r="R69" s="104"/>
      <c r="S69" s="104"/>
      <c r="T69" s="104"/>
      <c r="U69" s="104"/>
      <c r="V69" s="104"/>
      <c r="W69" s="103"/>
      <c r="X69" s="104"/>
      <c r="Y69" s="104"/>
      <c r="Z69" s="104"/>
      <c r="AA69" s="104"/>
      <c r="AB69" s="104"/>
      <c r="AC69" s="104"/>
      <c r="AD69" s="104"/>
      <c r="AE69" s="104"/>
      <c r="AF69" s="104"/>
      <c r="AG69" s="104"/>
      <c r="AH69" s="104"/>
    </row>
    <row r="70" spans="12:34" s="100" customFormat="1" x14ac:dyDescent="0.25">
      <c r="L70" s="104"/>
      <c r="M70" s="104"/>
      <c r="N70" s="104"/>
      <c r="O70" s="104"/>
      <c r="P70" s="104"/>
      <c r="Q70" s="104"/>
      <c r="R70" s="104"/>
      <c r="S70" s="104"/>
      <c r="T70" s="104"/>
      <c r="U70" s="104"/>
      <c r="V70" s="104"/>
      <c r="W70" s="103"/>
      <c r="X70" s="104"/>
      <c r="Y70" s="104"/>
      <c r="Z70" s="104"/>
      <c r="AA70" s="104"/>
      <c r="AB70" s="104"/>
      <c r="AC70" s="104"/>
      <c r="AD70" s="104"/>
      <c r="AE70" s="104"/>
      <c r="AF70" s="104"/>
      <c r="AG70" s="104"/>
      <c r="AH70" s="104"/>
    </row>
    <row r="71" spans="12:34" s="100" customFormat="1" x14ac:dyDescent="0.25">
      <c r="L71" s="104"/>
      <c r="M71" s="104"/>
      <c r="N71" s="104"/>
      <c r="O71" s="104"/>
      <c r="P71" s="104"/>
      <c r="Q71" s="104"/>
      <c r="R71" s="104"/>
      <c r="S71" s="104"/>
      <c r="T71" s="104"/>
      <c r="U71" s="104"/>
      <c r="V71" s="104"/>
      <c r="W71" s="103"/>
      <c r="X71" s="104"/>
      <c r="Y71" s="104"/>
      <c r="Z71" s="104"/>
      <c r="AA71" s="104"/>
      <c r="AB71" s="104"/>
      <c r="AC71" s="104"/>
      <c r="AD71" s="104"/>
      <c r="AE71" s="104"/>
      <c r="AF71" s="104"/>
      <c r="AG71" s="104"/>
      <c r="AH71" s="104"/>
    </row>
    <row r="72" spans="12:34" s="100" customFormat="1" x14ac:dyDescent="0.25">
      <c r="L72" s="104"/>
      <c r="M72" s="104"/>
      <c r="N72" s="104"/>
      <c r="O72" s="104"/>
      <c r="P72" s="104"/>
      <c r="Q72" s="104"/>
      <c r="R72" s="104"/>
      <c r="S72" s="104"/>
      <c r="T72" s="104"/>
      <c r="U72" s="104"/>
      <c r="V72" s="104"/>
      <c r="W72" s="103"/>
      <c r="X72" s="104"/>
      <c r="Y72" s="104"/>
      <c r="Z72" s="104"/>
      <c r="AA72" s="104"/>
      <c r="AB72" s="104"/>
      <c r="AC72" s="104"/>
      <c r="AD72" s="104"/>
      <c r="AE72" s="104"/>
      <c r="AF72" s="104"/>
      <c r="AG72" s="104"/>
      <c r="AH72" s="104"/>
    </row>
    <row r="73" spans="12:34" s="100" customFormat="1" x14ac:dyDescent="0.25">
      <c r="L73" s="104"/>
      <c r="M73" s="104"/>
      <c r="N73" s="104"/>
      <c r="O73" s="104"/>
      <c r="P73" s="104"/>
      <c r="Q73" s="104"/>
      <c r="R73" s="104"/>
      <c r="S73" s="104"/>
      <c r="T73" s="104"/>
      <c r="U73" s="104"/>
      <c r="V73" s="104"/>
      <c r="W73" s="103"/>
      <c r="X73" s="104"/>
      <c r="Y73" s="104"/>
      <c r="Z73" s="104"/>
      <c r="AA73" s="104"/>
      <c r="AB73" s="104"/>
      <c r="AC73" s="104"/>
      <c r="AD73" s="104"/>
      <c r="AE73" s="104"/>
      <c r="AF73" s="104"/>
      <c r="AG73" s="104"/>
      <c r="AH73" s="104"/>
    </row>
    <row r="74" spans="12:34" s="100" customFormat="1" x14ac:dyDescent="0.25">
      <c r="L74" s="104"/>
      <c r="M74" s="104"/>
      <c r="N74" s="104"/>
      <c r="O74" s="104"/>
      <c r="P74" s="104"/>
      <c r="Q74" s="104"/>
      <c r="R74" s="104"/>
      <c r="S74" s="104"/>
      <c r="T74" s="104"/>
      <c r="U74" s="104"/>
      <c r="V74" s="104"/>
      <c r="W74" s="103"/>
      <c r="X74" s="104"/>
      <c r="Y74" s="104"/>
      <c r="Z74" s="104"/>
      <c r="AA74" s="104"/>
      <c r="AB74" s="104"/>
      <c r="AC74" s="104"/>
      <c r="AD74" s="104"/>
      <c r="AE74" s="104"/>
      <c r="AF74" s="104"/>
      <c r="AG74" s="104"/>
      <c r="AH74" s="104"/>
    </row>
    <row r="75" spans="12:34" s="100" customFormat="1" x14ac:dyDescent="0.25">
      <c r="L75" s="104"/>
      <c r="M75" s="104"/>
      <c r="N75" s="104"/>
      <c r="O75" s="104"/>
      <c r="P75" s="104"/>
      <c r="Q75" s="104"/>
      <c r="R75" s="104"/>
      <c r="S75" s="104"/>
      <c r="T75" s="104"/>
      <c r="U75" s="104"/>
      <c r="V75" s="104"/>
      <c r="W75" s="103"/>
      <c r="X75" s="104"/>
      <c r="Y75" s="104"/>
      <c r="Z75" s="104"/>
      <c r="AA75" s="104"/>
      <c r="AB75" s="104"/>
      <c r="AC75" s="104"/>
      <c r="AD75" s="104"/>
      <c r="AE75" s="104"/>
      <c r="AF75" s="104"/>
      <c r="AG75" s="104"/>
      <c r="AH75" s="104"/>
    </row>
    <row r="76" spans="12:34" s="100" customFormat="1" x14ac:dyDescent="0.25">
      <c r="L76" s="104"/>
      <c r="M76" s="104"/>
      <c r="N76" s="104"/>
      <c r="O76" s="104"/>
      <c r="P76" s="104"/>
      <c r="Q76" s="104"/>
      <c r="R76" s="104"/>
      <c r="S76" s="104"/>
      <c r="T76" s="104"/>
      <c r="U76" s="104"/>
      <c r="V76" s="104"/>
      <c r="W76" s="103"/>
      <c r="X76" s="104"/>
      <c r="Y76" s="104"/>
      <c r="Z76" s="104"/>
      <c r="AA76" s="104"/>
      <c r="AB76" s="104"/>
      <c r="AC76" s="104"/>
      <c r="AD76" s="104"/>
      <c r="AE76" s="104"/>
      <c r="AF76" s="104"/>
      <c r="AG76" s="104"/>
      <c r="AH76" s="104"/>
    </row>
    <row r="77" spans="12:34" s="100" customFormat="1" x14ac:dyDescent="0.25">
      <c r="L77" s="104"/>
      <c r="M77" s="104"/>
      <c r="N77" s="104"/>
      <c r="O77" s="104"/>
      <c r="P77" s="104"/>
      <c r="Q77" s="104"/>
      <c r="R77" s="104"/>
      <c r="S77" s="104"/>
      <c r="T77" s="104"/>
      <c r="U77" s="104"/>
      <c r="V77" s="104"/>
      <c r="W77" s="103"/>
      <c r="X77" s="104"/>
      <c r="Y77" s="104"/>
      <c r="Z77" s="104"/>
      <c r="AA77" s="104"/>
      <c r="AB77" s="104"/>
      <c r="AC77" s="104"/>
      <c r="AD77" s="104"/>
      <c r="AE77" s="104"/>
      <c r="AF77" s="104"/>
      <c r="AG77" s="104"/>
      <c r="AH77" s="104"/>
    </row>
    <row r="78" spans="12:34" s="100" customFormat="1" x14ac:dyDescent="0.25">
      <c r="L78" s="104"/>
      <c r="M78" s="104"/>
      <c r="N78" s="104"/>
      <c r="O78" s="104"/>
      <c r="P78" s="104"/>
      <c r="Q78" s="104"/>
      <c r="R78" s="104"/>
      <c r="S78" s="104"/>
      <c r="T78" s="104"/>
      <c r="U78" s="104"/>
      <c r="V78" s="104"/>
      <c r="W78" s="103"/>
      <c r="X78" s="104"/>
      <c r="Y78" s="104"/>
      <c r="Z78" s="104"/>
      <c r="AA78" s="104"/>
      <c r="AB78" s="104"/>
      <c r="AC78" s="104"/>
      <c r="AD78" s="104"/>
      <c r="AE78" s="104"/>
      <c r="AF78" s="104"/>
      <c r="AG78" s="104"/>
      <c r="AH78" s="104"/>
    </row>
    <row r="79" spans="12:34" s="100" customFormat="1" x14ac:dyDescent="0.25">
      <c r="L79" s="104"/>
      <c r="M79" s="104"/>
      <c r="N79" s="104"/>
      <c r="O79" s="104"/>
      <c r="P79" s="104"/>
      <c r="Q79" s="104"/>
      <c r="R79" s="104"/>
      <c r="S79" s="104"/>
      <c r="T79" s="104"/>
      <c r="U79" s="104"/>
      <c r="V79" s="104"/>
      <c r="W79" s="103"/>
      <c r="X79" s="104"/>
      <c r="Y79" s="104"/>
      <c r="Z79" s="104"/>
      <c r="AA79" s="104"/>
      <c r="AB79" s="104"/>
      <c r="AC79" s="104"/>
      <c r="AD79" s="104"/>
      <c r="AE79" s="104"/>
      <c r="AF79" s="104"/>
      <c r="AG79" s="104"/>
      <c r="AH79" s="104"/>
    </row>
    <row r="80" spans="12:34" s="100" customFormat="1" x14ac:dyDescent="0.25">
      <c r="L80" s="104"/>
      <c r="M80" s="104"/>
      <c r="N80" s="104"/>
      <c r="O80" s="104"/>
      <c r="P80" s="104"/>
      <c r="Q80" s="104"/>
      <c r="R80" s="104"/>
      <c r="S80" s="104"/>
      <c r="T80" s="104"/>
      <c r="U80" s="104"/>
      <c r="V80" s="104"/>
      <c r="W80" s="103"/>
      <c r="X80" s="104"/>
      <c r="Y80" s="104"/>
      <c r="Z80" s="104"/>
      <c r="AA80" s="104"/>
      <c r="AB80" s="104"/>
      <c r="AC80" s="104"/>
      <c r="AD80" s="104"/>
      <c r="AE80" s="104"/>
      <c r="AF80" s="104"/>
      <c r="AG80" s="104"/>
      <c r="AH80" s="104"/>
    </row>
    <row r="81" spans="12:34" s="100" customFormat="1" x14ac:dyDescent="0.25">
      <c r="L81" s="104"/>
      <c r="M81" s="104"/>
      <c r="N81" s="104"/>
      <c r="O81" s="104"/>
      <c r="P81" s="104"/>
      <c r="Q81" s="104"/>
      <c r="R81" s="104"/>
      <c r="S81" s="104"/>
      <c r="T81" s="104"/>
      <c r="U81" s="104"/>
      <c r="V81" s="104"/>
      <c r="W81" s="103"/>
      <c r="X81" s="104"/>
      <c r="Y81" s="104"/>
      <c r="Z81" s="104"/>
      <c r="AA81" s="104"/>
      <c r="AB81" s="104"/>
      <c r="AC81" s="104"/>
      <c r="AD81" s="104"/>
      <c r="AE81" s="104"/>
      <c r="AF81" s="104"/>
      <c r="AG81" s="104"/>
      <c r="AH81" s="104"/>
    </row>
    <row r="82" spans="12:34" s="100" customFormat="1" x14ac:dyDescent="0.25">
      <c r="L82" s="104"/>
      <c r="M82" s="104"/>
      <c r="N82" s="104"/>
      <c r="O82" s="104"/>
      <c r="P82" s="104"/>
      <c r="Q82" s="104"/>
      <c r="R82" s="104"/>
      <c r="S82" s="104"/>
      <c r="T82" s="104"/>
      <c r="U82" s="104"/>
      <c r="V82" s="104"/>
      <c r="W82" s="103"/>
      <c r="X82" s="104"/>
      <c r="Y82" s="104"/>
      <c r="Z82" s="104"/>
      <c r="AA82" s="104"/>
      <c r="AB82" s="104"/>
      <c r="AC82" s="104"/>
      <c r="AD82" s="104"/>
      <c r="AE82" s="104"/>
      <c r="AF82" s="104"/>
      <c r="AG82" s="104"/>
      <c r="AH82" s="104"/>
    </row>
    <row r="83" spans="12:34" s="100" customFormat="1" x14ac:dyDescent="0.25">
      <c r="L83" s="104"/>
      <c r="M83" s="104"/>
      <c r="N83" s="104"/>
      <c r="O83" s="104"/>
      <c r="P83" s="104"/>
      <c r="Q83" s="104"/>
      <c r="R83" s="104"/>
      <c r="S83" s="104"/>
      <c r="T83" s="104"/>
      <c r="U83" s="104"/>
      <c r="V83" s="104"/>
      <c r="W83" s="103"/>
      <c r="X83" s="104"/>
      <c r="Y83" s="104"/>
      <c r="Z83" s="104"/>
      <c r="AA83" s="104"/>
      <c r="AB83" s="104"/>
      <c r="AC83" s="104"/>
      <c r="AD83" s="104"/>
      <c r="AE83" s="104"/>
      <c r="AF83" s="104"/>
      <c r="AG83" s="104"/>
      <c r="AH83" s="104"/>
    </row>
    <row r="84" spans="12:34" s="100" customFormat="1" x14ac:dyDescent="0.25">
      <c r="L84" s="104"/>
      <c r="M84" s="104"/>
      <c r="N84" s="104"/>
      <c r="O84" s="104"/>
      <c r="P84" s="104"/>
      <c r="Q84" s="104"/>
      <c r="R84" s="104"/>
      <c r="S84" s="104"/>
      <c r="T84" s="104"/>
      <c r="U84" s="104"/>
      <c r="V84" s="104"/>
      <c r="W84" s="103"/>
      <c r="X84" s="104"/>
      <c r="Y84" s="104"/>
      <c r="Z84" s="104"/>
      <c r="AA84" s="104"/>
      <c r="AB84" s="104"/>
      <c r="AC84" s="104"/>
      <c r="AD84" s="104"/>
      <c r="AE84" s="104"/>
      <c r="AF84" s="104"/>
      <c r="AG84" s="104"/>
      <c r="AH84" s="104"/>
    </row>
    <row r="85" spans="12:34" s="100" customFormat="1" x14ac:dyDescent="0.25">
      <c r="L85" s="104"/>
      <c r="M85" s="104"/>
      <c r="N85" s="104"/>
      <c r="O85" s="104"/>
      <c r="P85" s="104"/>
      <c r="Q85" s="104"/>
      <c r="R85" s="104"/>
      <c r="S85" s="104"/>
      <c r="T85" s="104"/>
      <c r="U85" s="104"/>
      <c r="V85" s="104"/>
      <c r="W85" s="103"/>
      <c r="X85" s="104"/>
      <c r="Y85" s="104"/>
      <c r="Z85" s="104"/>
      <c r="AA85" s="104"/>
      <c r="AB85" s="104"/>
      <c r="AC85" s="104"/>
      <c r="AD85" s="104"/>
      <c r="AE85" s="104"/>
      <c r="AF85" s="104"/>
      <c r="AG85" s="104"/>
      <c r="AH85" s="104"/>
    </row>
    <row r="86" spans="12:34" s="100" customFormat="1" x14ac:dyDescent="0.25">
      <c r="L86" s="104"/>
      <c r="M86" s="104"/>
      <c r="N86" s="104"/>
      <c r="O86" s="104"/>
      <c r="P86" s="104"/>
      <c r="Q86" s="104"/>
      <c r="R86" s="104"/>
      <c r="S86" s="104"/>
      <c r="T86" s="104"/>
      <c r="U86" s="104"/>
      <c r="V86" s="104"/>
      <c r="W86" s="103"/>
      <c r="X86" s="104"/>
      <c r="Y86" s="104"/>
      <c r="Z86" s="104"/>
      <c r="AA86" s="104"/>
      <c r="AB86" s="104"/>
      <c r="AC86" s="104"/>
      <c r="AD86" s="104"/>
      <c r="AE86" s="104"/>
      <c r="AF86" s="104"/>
      <c r="AG86" s="104"/>
      <c r="AH86" s="104"/>
    </row>
    <row r="87" spans="12:34" s="100" customFormat="1" x14ac:dyDescent="0.25">
      <c r="L87" s="104"/>
      <c r="M87" s="104"/>
      <c r="N87" s="104"/>
      <c r="O87" s="104"/>
      <c r="P87" s="104"/>
      <c r="Q87" s="104"/>
      <c r="R87" s="104"/>
      <c r="S87" s="104"/>
      <c r="T87" s="104"/>
      <c r="U87" s="104"/>
      <c r="V87" s="104"/>
      <c r="W87" s="103"/>
      <c r="X87" s="104"/>
      <c r="Y87" s="104"/>
      <c r="Z87" s="104"/>
      <c r="AA87" s="104"/>
      <c r="AB87" s="104"/>
      <c r="AC87" s="104"/>
      <c r="AD87" s="104"/>
      <c r="AE87" s="104"/>
      <c r="AF87" s="104"/>
      <c r="AG87" s="104"/>
      <c r="AH87" s="104"/>
    </row>
    <row r="88" spans="12:34" s="100" customFormat="1" x14ac:dyDescent="0.25">
      <c r="L88" s="104"/>
      <c r="M88" s="104"/>
      <c r="N88" s="104"/>
      <c r="O88" s="104"/>
      <c r="P88" s="104"/>
      <c r="Q88" s="104"/>
      <c r="R88" s="104"/>
      <c r="S88" s="104"/>
      <c r="T88" s="104"/>
      <c r="U88" s="104"/>
      <c r="V88" s="104"/>
      <c r="W88" s="103"/>
      <c r="X88" s="104"/>
      <c r="Y88" s="104"/>
      <c r="Z88" s="104"/>
      <c r="AA88" s="104"/>
      <c r="AB88" s="104"/>
      <c r="AC88" s="104"/>
      <c r="AD88" s="104"/>
      <c r="AE88" s="104"/>
      <c r="AF88" s="104"/>
      <c r="AG88" s="104"/>
      <c r="AH88" s="104"/>
    </row>
    <row r="89" spans="12:34" s="100" customFormat="1" x14ac:dyDescent="0.25">
      <c r="L89" s="104"/>
      <c r="M89" s="104"/>
      <c r="N89" s="104"/>
      <c r="O89" s="104"/>
      <c r="P89" s="104"/>
      <c r="Q89" s="104"/>
      <c r="R89" s="104"/>
      <c r="S89" s="104"/>
      <c r="T89" s="104"/>
      <c r="U89" s="104"/>
      <c r="V89" s="104"/>
      <c r="W89" s="103"/>
      <c r="X89" s="104"/>
      <c r="Y89" s="104"/>
      <c r="Z89" s="104"/>
      <c r="AA89" s="104"/>
      <c r="AB89" s="104"/>
      <c r="AC89" s="104"/>
      <c r="AD89" s="104"/>
      <c r="AE89" s="104"/>
      <c r="AF89" s="104"/>
      <c r="AG89" s="104"/>
      <c r="AH89" s="104"/>
    </row>
    <row r="90" spans="12:34" s="100" customFormat="1" x14ac:dyDescent="0.25">
      <c r="L90" s="104"/>
      <c r="M90" s="104"/>
      <c r="N90" s="104"/>
      <c r="O90" s="104"/>
      <c r="P90" s="104"/>
      <c r="Q90" s="104"/>
      <c r="R90" s="104"/>
      <c r="S90" s="104"/>
      <c r="T90" s="104"/>
      <c r="U90" s="104"/>
      <c r="V90" s="104"/>
      <c r="W90" s="103"/>
      <c r="X90" s="104"/>
      <c r="Y90" s="104"/>
      <c r="Z90" s="104"/>
      <c r="AA90" s="104"/>
      <c r="AB90" s="104"/>
      <c r="AC90" s="104"/>
      <c r="AD90" s="104"/>
      <c r="AE90" s="104"/>
      <c r="AF90" s="104"/>
      <c r="AG90" s="104"/>
      <c r="AH90" s="104"/>
    </row>
    <row r="91" spans="12:34" s="100" customFormat="1" x14ac:dyDescent="0.25">
      <c r="L91" s="104"/>
      <c r="M91" s="104"/>
      <c r="N91" s="104"/>
      <c r="O91" s="104"/>
      <c r="P91" s="104"/>
      <c r="Q91" s="104"/>
      <c r="R91" s="104"/>
      <c r="S91" s="104"/>
      <c r="T91" s="104"/>
      <c r="U91" s="104"/>
      <c r="V91" s="104"/>
      <c r="W91" s="103"/>
      <c r="X91" s="104"/>
      <c r="Y91" s="104"/>
      <c r="Z91" s="104"/>
      <c r="AA91" s="104"/>
      <c r="AB91" s="104"/>
      <c r="AC91" s="104"/>
      <c r="AD91" s="104"/>
      <c r="AE91" s="104"/>
      <c r="AF91" s="104"/>
      <c r="AG91" s="104"/>
      <c r="AH91" s="104"/>
    </row>
    <row r="92" spans="12:34" s="100" customFormat="1" x14ac:dyDescent="0.25">
      <c r="L92" s="104"/>
      <c r="M92" s="104"/>
      <c r="N92" s="104"/>
      <c r="O92" s="104"/>
      <c r="P92" s="104"/>
      <c r="Q92" s="104"/>
      <c r="R92" s="104"/>
      <c r="S92" s="104"/>
      <c r="T92" s="104"/>
      <c r="U92" s="104"/>
      <c r="V92" s="104"/>
      <c r="W92" s="103"/>
      <c r="X92" s="104"/>
      <c r="Y92" s="104"/>
      <c r="Z92" s="104"/>
      <c r="AA92" s="104"/>
      <c r="AB92" s="104"/>
      <c r="AC92" s="104"/>
      <c r="AD92" s="104"/>
      <c r="AE92" s="104"/>
      <c r="AF92" s="104"/>
      <c r="AG92" s="104"/>
      <c r="AH92" s="104"/>
    </row>
    <row r="93" spans="12:34" s="100" customFormat="1" x14ac:dyDescent="0.25">
      <c r="L93" s="104"/>
      <c r="M93" s="104"/>
      <c r="N93" s="104"/>
      <c r="O93" s="104"/>
      <c r="P93" s="104"/>
      <c r="Q93" s="104"/>
      <c r="R93" s="104"/>
      <c r="S93" s="104"/>
      <c r="T93" s="104"/>
      <c r="U93" s="104"/>
      <c r="V93" s="104"/>
      <c r="W93" s="103"/>
      <c r="X93" s="104"/>
      <c r="Y93" s="104"/>
      <c r="Z93" s="104"/>
      <c r="AA93" s="104"/>
      <c r="AB93" s="104"/>
      <c r="AC93" s="104"/>
      <c r="AD93" s="104"/>
      <c r="AE93" s="104"/>
      <c r="AF93" s="104"/>
      <c r="AG93" s="104"/>
      <c r="AH93" s="104"/>
    </row>
    <row r="94" spans="12:34" s="100" customFormat="1" x14ac:dyDescent="0.25">
      <c r="L94" s="104"/>
      <c r="M94" s="104"/>
      <c r="N94" s="104"/>
      <c r="O94" s="104"/>
      <c r="P94" s="104"/>
      <c r="Q94" s="104"/>
      <c r="R94" s="104"/>
      <c r="S94" s="104"/>
      <c r="T94" s="104"/>
      <c r="U94" s="104"/>
      <c r="V94" s="104"/>
      <c r="W94" s="103"/>
      <c r="X94" s="104"/>
      <c r="Y94" s="104"/>
      <c r="Z94" s="104"/>
      <c r="AA94" s="104"/>
      <c r="AB94" s="104"/>
      <c r="AC94" s="104"/>
      <c r="AD94" s="104"/>
      <c r="AE94" s="104"/>
      <c r="AF94" s="104"/>
      <c r="AG94" s="104"/>
      <c r="AH94" s="104"/>
    </row>
    <row r="95" spans="12:34" s="100" customFormat="1" x14ac:dyDescent="0.25">
      <c r="L95" s="104"/>
      <c r="M95" s="104"/>
      <c r="N95" s="104"/>
      <c r="O95" s="104"/>
      <c r="P95" s="104"/>
      <c r="Q95" s="104"/>
      <c r="R95" s="104"/>
      <c r="S95" s="104"/>
      <c r="T95" s="104"/>
      <c r="U95" s="104"/>
      <c r="V95" s="104"/>
      <c r="W95" s="103"/>
      <c r="X95" s="104"/>
      <c r="Y95" s="104"/>
      <c r="Z95" s="104"/>
      <c r="AA95" s="104"/>
      <c r="AB95" s="104"/>
      <c r="AC95" s="104"/>
      <c r="AD95" s="104"/>
      <c r="AE95" s="104"/>
      <c r="AF95" s="104"/>
      <c r="AG95" s="104"/>
      <c r="AH95" s="104"/>
    </row>
    <row r="96" spans="12:34" s="100" customFormat="1" x14ac:dyDescent="0.25">
      <c r="L96" s="104"/>
      <c r="M96" s="104"/>
      <c r="N96" s="104"/>
      <c r="O96" s="104"/>
      <c r="P96" s="104"/>
      <c r="Q96" s="104"/>
      <c r="R96" s="104"/>
      <c r="S96" s="104"/>
      <c r="T96" s="104"/>
      <c r="U96" s="104"/>
      <c r="V96" s="104"/>
      <c r="W96" s="103"/>
      <c r="X96" s="104"/>
      <c r="Y96" s="104"/>
      <c r="Z96" s="104"/>
      <c r="AA96" s="104"/>
      <c r="AB96" s="104"/>
      <c r="AC96" s="104"/>
      <c r="AD96" s="104"/>
      <c r="AE96" s="104"/>
      <c r="AF96" s="104"/>
      <c r="AG96" s="104"/>
      <c r="AH96" s="104"/>
    </row>
    <row r="97" spans="12:34" s="100" customFormat="1" x14ac:dyDescent="0.25">
      <c r="L97" s="104"/>
      <c r="M97" s="104"/>
      <c r="N97" s="104"/>
      <c r="O97" s="104"/>
      <c r="P97" s="104"/>
      <c r="Q97" s="104"/>
      <c r="R97" s="104"/>
      <c r="S97" s="104"/>
      <c r="T97" s="104"/>
      <c r="U97" s="104"/>
      <c r="V97" s="104"/>
      <c r="W97" s="103"/>
      <c r="X97" s="104"/>
      <c r="Y97" s="104"/>
      <c r="Z97" s="104"/>
      <c r="AA97" s="104"/>
      <c r="AB97" s="104"/>
      <c r="AC97" s="104"/>
      <c r="AD97" s="104"/>
      <c r="AE97" s="104"/>
      <c r="AF97" s="104"/>
      <c r="AG97" s="104"/>
      <c r="AH97" s="104"/>
    </row>
    <row r="98" spans="12:34" s="100" customFormat="1" x14ac:dyDescent="0.25">
      <c r="L98" s="104"/>
      <c r="M98" s="104"/>
      <c r="N98" s="104"/>
      <c r="O98" s="104"/>
      <c r="P98" s="104"/>
      <c r="Q98" s="104"/>
      <c r="R98" s="104"/>
      <c r="S98" s="104"/>
      <c r="T98" s="104"/>
      <c r="U98" s="104"/>
      <c r="V98" s="104"/>
      <c r="W98" s="103"/>
      <c r="X98" s="104"/>
      <c r="Y98" s="104"/>
      <c r="Z98" s="104"/>
      <c r="AA98" s="104"/>
      <c r="AB98" s="104"/>
      <c r="AC98" s="104"/>
      <c r="AD98" s="104"/>
      <c r="AE98" s="104"/>
      <c r="AF98" s="104"/>
      <c r="AG98" s="104"/>
      <c r="AH98" s="104"/>
    </row>
    <row r="99" spans="12:34" s="100" customFormat="1" x14ac:dyDescent="0.25">
      <c r="L99" s="104"/>
      <c r="M99" s="104"/>
      <c r="N99" s="104"/>
      <c r="O99" s="104"/>
      <c r="P99" s="104"/>
      <c r="Q99" s="104"/>
      <c r="R99" s="104"/>
      <c r="S99" s="104"/>
      <c r="T99" s="104"/>
      <c r="U99" s="104"/>
      <c r="V99" s="104"/>
      <c r="W99" s="103"/>
      <c r="X99" s="104"/>
      <c r="Y99" s="104"/>
      <c r="Z99" s="104"/>
      <c r="AA99" s="104"/>
      <c r="AB99" s="104"/>
      <c r="AC99" s="104"/>
      <c r="AD99" s="104"/>
      <c r="AE99" s="104"/>
      <c r="AF99" s="104"/>
      <c r="AG99" s="104"/>
      <c r="AH99" s="104"/>
    </row>
    <row r="100" spans="12:34" s="100" customFormat="1" x14ac:dyDescent="0.25">
      <c r="L100" s="104"/>
      <c r="M100" s="104"/>
      <c r="N100" s="104"/>
      <c r="O100" s="104"/>
      <c r="P100" s="104"/>
      <c r="Q100" s="104"/>
      <c r="R100" s="104"/>
      <c r="S100" s="104"/>
      <c r="T100" s="104"/>
      <c r="U100" s="104"/>
      <c r="V100" s="104"/>
      <c r="W100" s="103"/>
      <c r="X100" s="104"/>
      <c r="Y100" s="104"/>
      <c r="Z100" s="104"/>
      <c r="AA100" s="104"/>
      <c r="AB100" s="104"/>
      <c r="AC100" s="104"/>
      <c r="AD100" s="104"/>
      <c r="AE100" s="104"/>
      <c r="AF100" s="104"/>
      <c r="AG100" s="104"/>
      <c r="AH100" s="104"/>
    </row>
    <row r="101" spans="12:34" s="100" customFormat="1" x14ac:dyDescent="0.25">
      <c r="L101" s="104"/>
      <c r="M101" s="104"/>
      <c r="N101" s="104"/>
      <c r="O101" s="104"/>
      <c r="P101" s="104"/>
      <c r="Q101" s="104"/>
      <c r="R101" s="104"/>
      <c r="S101" s="104"/>
      <c r="T101" s="104"/>
      <c r="U101" s="104"/>
      <c r="V101" s="104"/>
      <c r="W101" s="103"/>
      <c r="X101" s="104"/>
      <c r="Y101" s="104"/>
      <c r="Z101" s="104"/>
      <c r="AA101" s="104"/>
      <c r="AB101" s="104"/>
      <c r="AC101" s="104"/>
      <c r="AD101" s="104"/>
      <c r="AE101" s="104"/>
      <c r="AF101" s="104"/>
      <c r="AG101" s="104"/>
      <c r="AH101" s="104"/>
    </row>
    <row r="102" spans="12:34" s="100" customFormat="1" x14ac:dyDescent="0.25">
      <c r="L102" s="104"/>
      <c r="M102" s="104"/>
      <c r="N102" s="104"/>
      <c r="O102" s="104"/>
      <c r="P102" s="104"/>
      <c r="Q102" s="104"/>
      <c r="R102" s="104"/>
      <c r="S102" s="104"/>
      <c r="T102" s="104"/>
      <c r="U102" s="104"/>
      <c r="V102" s="104"/>
      <c r="W102" s="103"/>
      <c r="X102" s="104"/>
      <c r="Y102" s="104"/>
      <c r="Z102" s="104"/>
      <c r="AA102" s="104"/>
      <c r="AB102" s="104"/>
      <c r="AC102" s="104"/>
      <c r="AD102" s="104"/>
      <c r="AE102" s="104"/>
      <c r="AF102" s="104"/>
      <c r="AG102" s="104"/>
      <c r="AH102" s="104"/>
    </row>
    <row r="103" spans="12:34" s="100" customFormat="1" x14ac:dyDescent="0.25">
      <c r="L103" s="104"/>
      <c r="M103" s="104"/>
      <c r="N103" s="104"/>
      <c r="O103" s="104"/>
      <c r="P103" s="104"/>
      <c r="Q103" s="104"/>
      <c r="R103" s="104"/>
      <c r="S103" s="104"/>
      <c r="T103" s="104"/>
      <c r="U103" s="104"/>
      <c r="V103" s="104"/>
      <c r="W103" s="103"/>
      <c r="X103" s="104"/>
      <c r="Y103" s="104"/>
      <c r="Z103" s="104"/>
      <c r="AA103" s="104"/>
      <c r="AB103" s="104"/>
      <c r="AC103" s="104"/>
      <c r="AD103" s="104"/>
      <c r="AE103" s="104"/>
      <c r="AF103" s="104"/>
      <c r="AG103" s="104"/>
      <c r="AH103" s="104"/>
    </row>
    <row r="104" spans="12:34" s="100" customFormat="1" x14ac:dyDescent="0.25">
      <c r="L104" s="104"/>
      <c r="M104" s="104"/>
      <c r="N104" s="104"/>
      <c r="O104" s="104"/>
      <c r="P104" s="104"/>
      <c r="Q104" s="104"/>
      <c r="R104" s="104"/>
      <c r="S104" s="104"/>
      <c r="T104" s="104"/>
      <c r="U104" s="104"/>
      <c r="V104" s="104"/>
      <c r="W104" s="103"/>
      <c r="X104" s="104"/>
      <c r="Y104" s="104"/>
      <c r="Z104" s="104"/>
      <c r="AA104" s="104"/>
      <c r="AB104" s="104"/>
      <c r="AC104" s="104"/>
      <c r="AD104" s="104"/>
      <c r="AE104" s="104"/>
      <c r="AF104" s="104"/>
      <c r="AG104" s="104"/>
      <c r="AH104" s="104"/>
    </row>
    <row r="105" spans="12:34" s="100" customFormat="1" x14ac:dyDescent="0.25">
      <c r="L105" s="104"/>
      <c r="M105" s="104"/>
      <c r="N105" s="104"/>
      <c r="O105" s="104"/>
      <c r="P105" s="104"/>
      <c r="Q105" s="104"/>
      <c r="R105" s="104"/>
      <c r="S105" s="104"/>
      <c r="T105" s="104"/>
      <c r="U105" s="104"/>
      <c r="V105" s="104"/>
      <c r="W105" s="103"/>
      <c r="X105" s="104"/>
      <c r="Y105" s="104"/>
      <c r="Z105" s="104"/>
      <c r="AA105" s="104"/>
      <c r="AB105" s="104"/>
      <c r="AC105" s="104"/>
      <c r="AD105" s="104"/>
      <c r="AE105" s="104"/>
      <c r="AF105" s="104"/>
      <c r="AG105" s="104"/>
      <c r="AH105" s="104"/>
    </row>
    <row r="106" spans="12:34" s="100" customFormat="1" x14ac:dyDescent="0.25">
      <c r="L106" s="104"/>
      <c r="M106" s="104"/>
      <c r="N106" s="104"/>
      <c r="O106" s="104"/>
      <c r="P106" s="104"/>
      <c r="Q106" s="104"/>
      <c r="R106" s="104"/>
      <c r="S106" s="104"/>
      <c r="T106" s="104"/>
      <c r="U106" s="104"/>
      <c r="V106" s="104"/>
      <c r="W106" s="103"/>
      <c r="X106" s="104"/>
      <c r="Y106" s="104"/>
      <c r="Z106" s="104"/>
      <c r="AA106" s="104"/>
      <c r="AB106" s="104"/>
      <c r="AC106" s="104"/>
      <c r="AD106" s="104"/>
      <c r="AE106" s="104"/>
      <c r="AF106" s="104"/>
      <c r="AG106" s="104"/>
      <c r="AH106" s="104"/>
    </row>
    <row r="107" spans="12:34" s="100" customFormat="1" x14ac:dyDescent="0.25">
      <c r="L107" s="104"/>
      <c r="M107" s="104"/>
      <c r="N107" s="104"/>
      <c r="O107" s="104"/>
      <c r="P107" s="104"/>
      <c r="Q107" s="104"/>
      <c r="R107" s="104"/>
      <c r="S107" s="104"/>
      <c r="T107" s="104"/>
      <c r="U107" s="104"/>
      <c r="V107" s="104"/>
      <c r="W107" s="103"/>
      <c r="X107" s="104"/>
      <c r="Y107" s="104"/>
      <c r="Z107" s="104"/>
      <c r="AA107" s="104"/>
      <c r="AB107" s="104"/>
      <c r="AC107" s="104"/>
      <c r="AD107" s="104"/>
      <c r="AE107" s="104"/>
      <c r="AF107" s="104"/>
      <c r="AG107" s="104"/>
      <c r="AH107" s="104"/>
    </row>
    <row r="108" spans="12:34" s="100" customFormat="1" x14ac:dyDescent="0.25">
      <c r="L108" s="104"/>
      <c r="M108" s="104"/>
      <c r="N108" s="104"/>
      <c r="O108" s="104"/>
      <c r="P108" s="104"/>
      <c r="Q108" s="104"/>
      <c r="R108" s="104"/>
      <c r="S108" s="104"/>
      <c r="T108" s="104"/>
      <c r="U108" s="104"/>
      <c r="V108" s="104"/>
      <c r="W108" s="103"/>
      <c r="X108" s="104"/>
      <c r="Y108" s="104"/>
      <c r="Z108" s="104"/>
      <c r="AA108" s="104"/>
      <c r="AB108" s="104"/>
      <c r="AC108" s="104"/>
      <c r="AD108" s="104"/>
      <c r="AE108" s="104"/>
      <c r="AF108" s="104"/>
      <c r="AG108" s="104"/>
      <c r="AH108" s="104"/>
    </row>
    <row r="109" spans="12:34" s="100" customFormat="1" x14ac:dyDescent="0.25">
      <c r="L109" s="104"/>
      <c r="M109" s="104"/>
      <c r="N109" s="104"/>
      <c r="O109" s="104"/>
      <c r="P109" s="104"/>
      <c r="Q109" s="104"/>
      <c r="R109" s="104"/>
      <c r="S109" s="104"/>
      <c r="T109" s="104"/>
      <c r="U109" s="104"/>
      <c r="V109" s="104"/>
      <c r="W109" s="103"/>
      <c r="X109" s="104"/>
      <c r="Y109" s="104"/>
      <c r="Z109" s="104"/>
      <c r="AA109" s="104"/>
      <c r="AB109" s="104"/>
      <c r="AC109" s="104"/>
      <c r="AD109" s="104"/>
      <c r="AE109" s="104"/>
      <c r="AF109" s="104"/>
      <c r="AG109" s="104"/>
      <c r="AH109" s="104"/>
    </row>
    <row r="110" spans="12:34" s="100" customFormat="1" x14ac:dyDescent="0.25">
      <c r="L110" s="104"/>
      <c r="M110" s="104"/>
      <c r="N110" s="104"/>
      <c r="O110" s="104"/>
      <c r="P110" s="104"/>
      <c r="Q110" s="104"/>
      <c r="R110" s="104"/>
      <c r="S110" s="104"/>
      <c r="T110" s="104"/>
      <c r="U110" s="104"/>
      <c r="V110" s="104"/>
      <c r="W110" s="103"/>
      <c r="X110" s="104"/>
      <c r="Y110" s="104"/>
      <c r="Z110" s="104"/>
      <c r="AA110" s="104"/>
      <c r="AB110" s="104"/>
      <c r="AC110" s="104"/>
      <c r="AD110" s="104"/>
      <c r="AE110" s="104"/>
      <c r="AF110" s="104"/>
      <c r="AG110" s="104"/>
      <c r="AH110" s="104"/>
    </row>
    <row r="111" spans="12:34" s="100" customFormat="1" x14ac:dyDescent="0.25">
      <c r="L111" s="104"/>
      <c r="M111" s="104"/>
      <c r="N111" s="104"/>
      <c r="O111" s="104"/>
      <c r="P111" s="104"/>
      <c r="Q111" s="104"/>
      <c r="R111" s="104"/>
      <c r="S111" s="104"/>
      <c r="T111" s="104"/>
      <c r="U111" s="104"/>
      <c r="V111" s="104"/>
      <c r="W111" s="103"/>
      <c r="X111" s="104"/>
      <c r="Y111" s="104"/>
      <c r="Z111" s="104"/>
      <c r="AA111" s="104"/>
      <c r="AB111" s="104"/>
      <c r="AC111" s="104"/>
      <c r="AD111" s="104"/>
      <c r="AE111" s="104"/>
      <c r="AF111" s="104"/>
      <c r="AG111" s="104"/>
      <c r="AH111" s="104"/>
    </row>
    <row r="112" spans="12:34" s="100" customFormat="1" x14ac:dyDescent="0.25">
      <c r="L112" s="104"/>
      <c r="M112" s="104"/>
      <c r="N112" s="104"/>
      <c r="O112" s="104"/>
      <c r="P112" s="104"/>
      <c r="Q112" s="104"/>
      <c r="R112" s="104"/>
      <c r="S112" s="104"/>
      <c r="T112" s="104"/>
      <c r="U112" s="104"/>
      <c r="V112" s="104"/>
      <c r="W112" s="103"/>
      <c r="X112" s="104"/>
      <c r="Y112" s="104"/>
      <c r="Z112" s="104"/>
      <c r="AA112" s="104"/>
      <c r="AB112" s="104"/>
      <c r="AC112" s="104"/>
      <c r="AD112" s="104"/>
      <c r="AE112" s="104"/>
      <c r="AF112" s="104"/>
      <c r="AG112" s="104"/>
      <c r="AH112" s="104"/>
    </row>
    <row r="113" spans="12:34" s="100" customFormat="1" x14ac:dyDescent="0.25">
      <c r="L113" s="104"/>
      <c r="M113" s="104"/>
      <c r="N113" s="104"/>
      <c r="O113" s="104"/>
      <c r="P113" s="104"/>
      <c r="Q113" s="104"/>
      <c r="R113" s="104"/>
      <c r="S113" s="104"/>
      <c r="T113" s="104"/>
      <c r="U113" s="104"/>
      <c r="V113" s="104"/>
      <c r="W113" s="103"/>
      <c r="X113" s="104"/>
      <c r="Y113" s="104"/>
      <c r="Z113" s="104"/>
      <c r="AA113" s="104"/>
      <c r="AB113" s="104"/>
      <c r="AC113" s="104"/>
      <c r="AD113" s="104"/>
      <c r="AE113" s="104"/>
      <c r="AF113" s="104"/>
      <c r="AG113" s="104"/>
      <c r="AH113" s="104"/>
    </row>
    <row r="114" spans="12:34" s="100" customFormat="1" x14ac:dyDescent="0.25">
      <c r="L114" s="104"/>
      <c r="M114" s="104"/>
      <c r="N114" s="104"/>
      <c r="O114" s="104"/>
      <c r="P114" s="104"/>
      <c r="Q114" s="104"/>
      <c r="R114" s="104"/>
      <c r="S114" s="104"/>
      <c r="T114" s="104"/>
      <c r="U114" s="104"/>
      <c r="V114" s="104"/>
      <c r="W114" s="103"/>
      <c r="X114" s="104"/>
      <c r="Y114" s="104"/>
      <c r="Z114" s="104"/>
      <c r="AA114" s="104"/>
      <c r="AB114" s="104"/>
      <c r="AC114" s="104"/>
      <c r="AD114" s="104"/>
      <c r="AE114" s="104"/>
      <c r="AF114" s="104"/>
      <c r="AG114" s="104"/>
      <c r="AH114" s="104"/>
    </row>
    <row r="115" spans="12:34" s="100" customFormat="1" x14ac:dyDescent="0.25">
      <c r="L115" s="104"/>
      <c r="M115" s="104"/>
      <c r="N115" s="104"/>
      <c r="O115" s="104"/>
      <c r="P115" s="104"/>
      <c r="Q115" s="104"/>
      <c r="R115" s="104"/>
      <c r="S115" s="104"/>
      <c r="T115" s="104"/>
      <c r="U115" s="104"/>
      <c r="V115" s="104"/>
      <c r="W115" s="103"/>
      <c r="X115" s="104"/>
      <c r="Y115" s="104"/>
      <c r="Z115" s="104"/>
      <c r="AA115" s="104"/>
      <c r="AB115" s="104"/>
      <c r="AC115" s="104"/>
      <c r="AD115" s="104"/>
      <c r="AE115" s="104"/>
      <c r="AF115" s="104"/>
      <c r="AG115" s="104"/>
      <c r="AH115" s="104"/>
    </row>
    <row r="116" spans="12:34" s="100" customFormat="1" x14ac:dyDescent="0.25">
      <c r="L116" s="104"/>
      <c r="M116" s="104"/>
      <c r="N116" s="104"/>
      <c r="O116" s="104"/>
      <c r="P116" s="104"/>
      <c r="Q116" s="104"/>
      <c r="R116" s="104"/>
      <c r="S116" s="104"/>
      <c r="T116" s="104"/>
      <c r="U116" s="104"/>
      <c r="V116" s="104"/>
      <c r="W116" s="103"/>
      <c r="X116" s="104"/>
      <c r="Y116" s="104"/>
      <c r="Z116" s="104"/>
      <c r="AA116" s="104"/>
      <c r="AB116" s="104"/>
      <c r="AC116" s="104"/>
      <c r="AD116" s="104"/>
      <c r="AE116" s="104"/>
      <c r="AF116" s="104"/>
      <c r="AG116" s="104"/>
      <c r="AH116" s="104"/>
    </row>
    <row r="117" spans="12:34" s="100" customFormat="1" x14ac:dyDescent="0.25">
      <c r="L117" s="104"/>
      <c r="M117" s="104"/>
      <c r="N117" s="104"/>
      <c r="O117" s="104"/>
      <c r="P117" s="104"/>
      <c r="Q117" s="104"/>
      <c r="R117" s="104"/>
      <c r="S117" s="104"/>
      <c r="T117" s="104"/>
      <c r="U117" s="104"/>
      <c r="V117" s="104"/>
      <c r="W117" s="103"/>
      <c r="X117" s="104"/>
      <c r="Y117" s="104"/>
      <c r="Z117" s="104"/>
      <c r="AA117" s="104"/>
      <c r="AB117" s="104"/>
      <c r="AC117" s="104"/>
      <c r="AD117" s="104"/>
      <c r="AE117" s="104"/>
      <c r="AF117" s="104"/>
      <c r="AG117" s="104"/>
      <c r="AH117" s="104"/>
    </row>
    <row r="118" spans="12:34" s="100" customFormat="1" x14ac:dyDescent="0.25">
      <c r="L118" s="104"/>
      <c r="M118" s="104"/>
      <c r="N118" s="104"/>
      <c r="O118" s="104"/>
      <c r="P118" s="104"/>
      <c r="Q118" s="104"/>
      <c r="R118" s="104"/>
      <c r="S118" s="104"/>
      <c r="T118" s="104"/>
      <c r="U118" s="104"/>
      <c r="V118" s="104"/>
      <c r="W118" s="103"/>
      <c r="X118" s="104"/>
      <c r="Y118" s="104"/>
      <c r="Z118" s="104"/>
      <c r="AA118" s="104"/>
      <c r="AB118" s="104"/>
      <c r="AC118" s="104"/>
      <c r="AD118" s="104"/>
      <c r="AE118" s="104"/>
      <c r="AF118" s="104"/>
      <c r="AG118" s="104"/>
      <c r="AH118" s="104"/>
    </row>
    <row r="119" spans="12:34" s="100" customFormat="1" x14ac:dyDescent="0.25">
      <c r="L119" s="104"/>
      <c r="M119" s="104"/>
      <c r="N119" s="104"/>
      <c r="O119" s="104"/>
      <c r="P119" s="104"/>
      <c r="Q119" s="104"/>
      <c r="R119" s="104"/>
      <c r="S119" s="104"/>
      <c r="T119" s="104"/>
      <c r="U119" s="104"/>
      <c r="V119" s="104"/>
      <c r="W119" s="103"/>
      <c r="X119" s="104"/>
      <c r="Y119" s="104"/>
      <c r="Z119" s="104"/>
      <c r="AA119" s="104"/>
      <c r="AB119" s="104"/>
      <c r="AC119" s="104"/>
      <c r="AD119" s="104"/>
      <c r="AE119" s="104"/>
      <c r="AF119" s="104"/>
      <c r="AG119" s="104"/>
      <c r="AH119" s="104"/>
    </row>
    <row r="120" spans="12:34" s="100" customFormat="1" x14ac:dyDescent="0.25">
      <c r="L120" s="104"/>
      <c r="M120" s="104"/>
      <c r="N120" s="104"/>
      <c r="O120" s="104"/>
      <c r="P120" s="104"/>
      <c r="Q120" s="104"/>
      <c r="R120" s="104"/>
      <c r="S120" s="104"/>
      <c r="T120" s="104"/>
      <c r="U120" s="104"/>
      <c r="V120" s="104"/>
      <c r="W120" s="103"/>
      <c r="X120" s="104"/>
      <c r="Y120" s="104"/>
      <c r="Z120" s="104"/>
      <c r="AA120" s="104"/>
      <c r="AB120" s="104"/>
      <c r="AC120" s="104"/>
      <c r="AD120" s="104"/>
      <c r="AE120" s="104"/>
      <c r="AF120" s="104"/>
      <c r="AG120" s="104"/>
      <c r="AH120" s="104"/>
    </row>
    <row r="121" spans="12:34" s="100" customFormat="1" x14ac:dyDescent="0.25">
      <c r="L121" s="104"/>
      <c r="M121" s="104"/>
      <c r="N121" s="104"/>
      <c r="O121" s="104"/>
      <c r="P121" s="104"/>
      <c r="Q121" s="104"/>
      <c r="R121" s="104"/>
      <c r="S121" s="104"/>
      <c r="T121" s="104"/>
      <c r="U121" s="104"/>
      <c r="V121" s="104"/>
      <c r="W121" s="103"/>
      <c r="X121" s="104"/>
      <c r="Y121" s="104"/>
      <c r="Z121" s="104"/>
      <c r="AA121" s="104"/>
      <c r="AB121" s="104"/>
      <c r="AC121" s="104"/>
      <c r="AD121" s="104"/>
      <c r="AE121" s="104"/>
      <c r="AF121" s="104"/>
      <c r="AG121" s="104"/>
      <c r="AH121" s="104"/>
    </row>
    <row r="122" spans="12:34" s="100" customFormat="1" x14ac:dyDescent="0.25">
      <c r="L122" s="104"/>
      <c r="M122" s="104"/>
      <c r="N122" s="104"/>
      <c r="O122" s="104"/>
      <c r="P122" s="104"/>
      <c r="Q122" s="104"/>
      <c r="R122" s="104"/>
      <c r="S122" s="104"/>
      <c r="T122" s="104"/>
      <c r="U122" s="104"/>
      <c r="V122" s="104"/>
      <c r="W122" s="103"/>
      <c r="X122" s="104"/>
      <c r="Y122" s="104"/>
      <c r="Z122" s="104"/>
      <c r="AA122" s="104"/>
      <c r="AB122" s="104"/>
      <c r="AC122" s="104"/>
      <c r="AD122" s="104"/>
      <c r="AE122" s="104"/>
      <c r="AF122" s="104"/>
      <c r="AG122" s="104"/>
      <c r="AH122" s="104"/>
    </row>
    <row r="123" spans="12:34" s="100" customFormat="1" x14ac:dyDescent="0.25">
      <c r="L123" s="104"/>
      <c r="M123" s="104"/>
      <c r="N123" s="104"/>
      <c r="O123" s="104"/>
      <c r="P123" s="104"/>
      <c r="Q123" s="104"/>
      <c r="R123" s="104"/>
      <c r="S123" s="104"/>
      <c r="T123" s="104"/>
      <c r="U123" s="104"/>
      <c r="V123" s="104"/>
      <c r="W123" s="103"/>
      <c r="X123" s="104"/>
      <c r="Y123" s="104"/>
      <c r="Z123" s="104"/>
      <c r="AA123" s="104"/>
      <c r="AB123" s="104"/>
      <c r="AC123" s="104"/>
      <c r="AD123" s="104"/>
      <c r="AE123" s="104"/>
      <c r="AF123" s="104"/>
      <c r="AG123" s="104"/>
      <c r="AH123" s="104"/>
    </row>
    <row r="124" spans="12:34" s="100" customFormat="1" x14ac:dyDescent="0.25">
      <c r="L124" s="104"/>
      <c r="M124" s="104"/>
      <c r="N124" s="104"/>
      <c r="O124" s="104"/>
      <c r="P124" s="104"/>
      <c r="Q124" s="104"/>
      <c r="R124" s="104"/>
      <c r="S124" s="104"/>
      <c r="T124" s="104"/>
      <c r="U124" s="104"/>
      <c r="V124" s="104"/>
      <c r="W124" s="103"/>
      <c r="X124" s="104"/>
      <c r="Y124" s="104"/>
      <c r="Z124" s="104"/>
      <c r="AA124" s="104"/>
      <c r="AB124" s="104"/>
      <c r="AC124" s="104"/>
      <c r="AD124" s="104"/>
      <c r="AE124" s="104"/>
      <c r="AF124" s="104"/>
      <c r="AG124" s="104"/>
      <c r="AH124" s="104"/>
    </row>
    <row r="125" spans="12:34" s="100" customFormat="1" x14ac:dyDescent="0.25">
      <c r="L125" s="104"/>
      <c r="M125" s="104"/>
      <c r="N125" s="104"/>
      <c r="O125" s="104"/>
      <c r="P125" s="104"/>
      <c r="Q125" s="104"/>
      <c r="R125" s="104"/>
      <c r="S125" s="104"/>
      <c r="T125" s="104"/>
      <c r="U125" s="104"/>
      <c r="V125" s="104"/>
      <c r="W125" s="103"/>
      <c r="X125" s="104"/>
      <c r="Y125" s="104"/>
      <c r="Z125" s="104"/>
      <c r="AA125" s="104"/>
      <c r="AB125" s="104"/>
      <c r="AC125" s="104"/>
      <c r="AD125" s="104"/>
      <c r="AE125" s="104"/>
      <c r="AF125" s="104"/>
      <c r="AG125" s="104"/>
      <c r="AH125" s="104"/>
    </row>
    <row r="126" spans="12:34" s="100" customFormat="1" x14ac:dyDescent="0.25">
      <c r="L126" s="104"/>
      <c r="M126" s="104"/>
      <c r="N126" s="104"/>
      <c r="O126" s="104"/>
      <c r="P126" s="104"/>
      <c r="Q126" s="104"/>
      <c r="R126" s="104"/>
      <c r="S126" s="104"/>
      <c r="T126" s="104"/>
      <c r="U126" s="104"/>
      <c r="V126" s="104"/>
      <c r="W126" s="103"/>
      <c r="X126" s="104"/>
      <c r="Y126" s="104"/>
      <c r="Z126" s="104"/>
      <c r="AA126" s="104"/>
      <c r="AB126" s="104"/>
      <c r="AC126" s="104"/>
      <c r="AD126" s="104"/>
      <c r="AE126" s="104"/>
      <c r="AF126" s="104"/>
      <c r="AG126" s="104"/>
      <c r="AH126" s="104"/>
    </row>
    <row r="127" spans="12:34" s="100" customFormat="1" x14ac:dyDescent="0.25">
      <c r="L127" s="104"/>
      <c r="M127" s="104"/>
      <c r="N127" s="104"/>
      <c r="O127" s="104"/>
      <c r="P127" s="104"/>
      <c r="Q127" s="104"/>
      <c r="R127" s="104"/>
      <c r="S127" s="104"/>
      <c r="T127" s="104"/>
      <c r="U127" s="104"/>
      <c r="V127" s="104"/>
      <c r="W127" s="103"/>
      <c r="X127" s="104"/>
      <c r="Y127" s="104"/>
      <c r="Z127" s="104"/>
      <c r="AA127" s="104"/>
      <c r="AB127" s="104"/>
      <c r="AC127" s="104"/>
      <c r="AD127" s="104"/>
      <c r="AE127" s="104"/>
      <c r="AF127" s="104"/>
      <c r="AG127" s="104"/>
      <c r="AH127" s="104"/>
    </row>
    <row r="128" spans="12:34" s="100" customFormat="1" x14ac:dyDescent="0.25">
      <c r="L128" s="104"/>
      <c r="M128" s="104"/>
      <c r="N128" s="104"/>
      <c r="O128" s="104"/>
      <c r="P128" s="104"/>
      <c r="Q128" s="104"/>
      <c r="R128" s="104"/>
      <c r="S128" s="104"/>
      <c r="T128" s="104"/>
      <c r="U128" s="104"/>
      <c r="V128" s="104"/>
      <c r="W128" s="103"/>
      <c r="X128" s="104"/>
      <c r="Y128" s="104"/>
      <c r="Z128" s="104"/>
      <c r="AA128" s="104"/>
      <c r="AB128" s="104"/>
      <c r="AC128" s="104"/>
      <c r="AD128" s="104"/>
      <c r="AE128" s="104"/>
      <c r="AF128" s="104"/>
      <c r="AG128" s="104"/>
      <c r="AH128" s="104"/>
    </row>
    <row r="129" spans="12:34" s="100" customFormat="1" x14ac:dyDescent="0.25">
      <c r="L129" s="104"/>
      <c r="M129" s="104"/>
      <c r="N129" s="104"/>
      <c r="O129" s="104"/>
      <c r="P129" s="104"/>
      <c r="Q129" s="104"/>
      <c r="R129" s="104"/>
      <c r="S129" s="104"/>
      <c r="T129" s="104"/>
      <c r="U129" s="104"/>
      <c r="V129" s="104"/>
      <c r="W129" s="103"/>
      <c r="X129" s="104"/>
      <c r="Y129" s="104"/>
      <c r="Z129" s="104"/>
      <c r="AA129" s="104"/>
      <c r="AB129" s="104"/>
      <c r="AC129" s="104"/>
      <c r="AD129" s="104"/>
      <c r="AE129" s="104"/>
      <c r="AF129" s="104"/>
      <c r="AG129" s="104"/>
      <c r="AH129" s="104"/>
    </row>
    <row r="130" spans="12:34" s="100" customFormat="1" x14ac:dyDescent="0.25">
      <c r="L130" s="104"/>
      <c r="M130" s="104"/>
      <c r="N130" s="104"/>
      <c r="O130" s="104"/>
      <c r="P130" s="104"/>
      <c r="Q130" s="104"/>
      <c r="R130" s="104"/>
      <c r="S130" s="104"/>
      <c r="T130" s="104"/>
      <c r="U130" s="104"/>
      <c r="V130" s="104"/>
      <c r="W130" s="103"/>
      <c r="X130" s="104"/>
      <c r="Y130" s="104"/>
      <c r="Z130" s="104"/>
      <c r="AA130" s="104"/>
      <c r="AB130" s="104"/>
      <c r="AC130" s="104"/>
      <c r="AD130" s="104"/>
      <c r="AE130" s="104"/>
      <c r="AF130" s="104"/>
      <c r="AG130" s="104"/>
      <c r="AH130" s="104"/>
    </row>
    <row r="131" spans="12:34" s="100" customFormat="1" x14ac:dyDescent="0.25">
      <c r="L131" s="104"/>
      <c r="M131" s="104"/>
      <c r="N131" s="104"/>
      <c r="O131" s="104"/>
      <c r="P131" s="104"/>
      <c r="Q131" s="104"/>
      <c r="R131" s="104"/>
      <c r="S131" s="104"/>
      <c r="T131" s="104"/>
      <c r="U131" s="104"/>
      <c r="V131" s="104"/>
      <c r="W131" s="103"/>
      <c r="X131" s="104"/>
      <c r="Y131" s="104"/>
      <c r="Z131" s="104"/>
      <c r="AA131" s="104"/>
      <c r="AB131" s="104"/>
      <c r="AC131" s="104"/>
      <c r="AD131" s="104"/>
      <c r="AE131" s="104"/>
      <c r="AF131" s="104"/>
      <c r="AG131" s="104"/>
      <c r="AH131" s="104"/>
    </row>
  </sheetData>
  <sheetProtection algorithmName="SHA-512" hashValue="e0ZyI6C668TVTY74cQvnfKlm2L0SrzZWA8KWwKCMygAr8G7LuItToNq4N1IA2wMRZMurubNJY13D53m+ZkGlJw==" saltValue="nPEOKNPQSUYt7m7AopCspA==" spinCount="100000" sheet="1" objects="1" scenarios="1" selectLockedCells="1"/>
  <printOptions horizontalCentered="1" verticalCentered="1"/>
  <pageMargins left="0" right="0" top="0" bottom="0" header="0" footer="0"/>
  <pageSetup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M167"/>
  <sheetViews>
    <sheetView showRowColHeaders="0" zoomScale="50" zoomScaleNormal="50" zoomScaleSheetLayoutView="52" zoomScalePageLayoutView="50" workbookViewId="0">
      <selection activeCell="AJ23" sqref="AJ23"/>
    </sheetView>
  </sheetViews>
  <sheetFormatPr defaultColWidth="21.140625" defaultRowHeight="15" x14ac:dyDescent="0.25"/>
  <cols>
    <col min="1" max="10" width="24.7109375" style="102" customWidth="1"/>
    <col min="11" max="11" width="21.140625" style="102" customWidth="1"/>
    <col min="12" max="23" width="21.140625" style="100" hidden="1" customWidth="1"/>
    <col min="24" max="26" width="21.140625" style="103" hidden="1" customWidth="1"/>
    <col min="27" max="33" width="21.140625" style="103" customWidth="1"/>
    <col min="34" max="34" width="21.140625" style="104" customWidth="1"/>
    <col min="35" max="35" width="21.140625" style="100" customWidth="1"/>
    <col min="36" max="36" width="21.140625" style="100"/>
    <col min="37" max="16384" width="21.140625" style="102"/>
  </cols>
  <sheetData>
    <row r="1" spans="1:65" s="101" customFormat="1" ht="24" customHeight="1" x14ac:dyDescent="0.25">
      <c r="A1"/>
      <c r="B1"/>
      <c r="C1"/>
      <c r="D1"/>
      <c r="E1"/>
      <c r="F1"/>
      <c r="G1"/>
      <c r="H1"/>
      <c r="I1"/>
      <c r="J1"/>
      <c r="L1" s="100"/>
      <c r="M1" s="100"/>
      <c r="N1" s="100"/>
      <c r="O1" s="100"/>
      <c r="P1" s="100"/>
      <c r="Q1" s="100"/>
      <c r="R1" s="100"/>
      <c r="S1" s="100"/>
      <c r="T1" s="100"/>
      <c r="U1" s="100"/>
      <c r="V1" s="100"/>
      <c r="W1" s="100"/>
      <c r="X1" s="103"/>
      <c r="Y1" s="103"/>
      <c r="Z1" s="103"/>
      <c r="AA1" s="103"/>
      <c r="AB1" s="103"/>
      <c r="AC1" s="103"/>
      <c r="AD1" s="103"/>
      <c r="AE1" s="103"/>
      <c r="AF1" s="103"/>
      <c r="AG1" s="103"/>
      <c r="AH1" s="104"/>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row>
    <row r="2" spans="1:65" s="101" customFormat="1" ht="24" customHeight="1" x14ac:dyDescent="0.25">
      <c r="A2"/>
      <c r="B2"/>
      <c r="C2"/>
      <c r="D2"/>
      <c r="E2"/>
      <c r="F2"/>
      <c r="G2"/>
      <c r="H2"/>
      <c r="I2"/>
      <c r="J2"/>
      <c r="L2" s="100"/>
      <c r="M2" s="100"/>
      <c r="N2" s="100"/>
      <c r="O2" s="100"/>
      <c r="P2" s="100"/>
      <c r="Q2" s="100"/>
      <c r="R2" s="100"/>
      <c r="S2" s="100"/>
      <c r="T2" s="100"/>
      <c r="U2" s="100"/>
      <c r="V2" s="100"/>
      <c r="W2" s="100"/>
      <c r="X2" s="103"/>
      <c r="Y2" s="103"/>
      <c r="Z2" s="103"/>
      <c r="AA2" s="103"/>
      <c r="AB2" s="103"/>
      <c r="AC2" s="103"/>
      <c r="AD2" s="103"/>
      <c r="AE2" s="103"/>
      <c r="AF2" s="103"/>
      <c r="AG2" s="103"/>
      <c r="AH2" s="104"/>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row>
    <row r="3" spans="1:65" s="101" customFormat="1" ht="24" customHeight="1" x14ac:dyDescent="0.25">
      <c r="A3"/>
      <c r="B3"/>
      <c r="C3"/>
      <c r="D3"/>
      <c r="E3"/>
      <c r="F3"/>
      <c r="G3"/>
      <c r="H3"/>
      <c r="I3"/>
      <c r="J3"/>
      <c r="L3" s="100"/>
      <c r="M3" s="100"/>
      <c r="N3" s="100"/>
      <c r="O3" s="100"/>
      <c r="P3" s="100"/>
      <c r="Q3" s="100"/>
      <c r="R3" s="100"/>
      <c r="S3" s="100"/>
      <c r="T3" s="100"/>
      <c r="U3" s="100"/>
      <c r="V3" s="100"/>
      <c r="W3" s="100"/>
      <c r="X3" s="103"/>
      <c r="Y3" s="103"/>
      <c r="Z3" s="103"/>
      <c r="AA3" s="103"/>
      <c r="AB3" s="103"/>
      <c r="AC3" s="103"/>
      <c r="AD3" s="103"/>
      <c r="AE3" s="103"/>
      <c r="AF3" s="103"/>
      <c r="AG3" s="103"/>
      <c r="AH3" s="104"/>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row>
    <row r="4" spans="1:65" s="101" customFormat="1" ht="24" customHeight="1" x14ac:dyDescent="0.25">
      <c r="A4"/>
      <c r="B4"/>
      <c r="C4"/>
      <c r="D4"/>
      <c r="E4"/>
      <c r="F4"/>
      <c r="G4"/>
      <c r="H4"/>
      <c r="I4"/>
      <c r="J4"/>
      <c r="L4" s="100"/>
      <c r="M4" s="100"/>
      <c r="N4" s="100"/>
      <c r="O4" s="100"/>
      <c r="P4" s="100"/>
      <c r="Q4" s="100"/>
      <c r="R4" s="100"/>
      <c r="S4" s="100"/>
      <c r="T4" s="100"/>
      <c r="U4" s="100"/>
      <c r="V4" s="100"/>
      <c r="W4" s="100"/>
      <c r="X4" s="103"/>
      <c r="Y4" s="103"/>
      <c r="Z4" s="103"/>
      <c r="AA4" s="103"/>
      <c r="AB4" s="103"/>
      <c r="AC4" s="103"/>
      <c r="AD4" s="103"/>
      <c r="AE4" s="103"/>
      <c r="AF4" s="103"/>
      <c r="AG4" s="103"/>
      <c r="AH4" s="104"/>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row>
    <row r="5" spans="1:65" s="101" customFormat="1" ht="24" customHeight="1" x14ac:dyDescent="0.25">
      <c r="A5"/>
      <c r="B5"/>
      <c r="C5"/>
      <c r="D5"/>
      <c r="E5"/>
      <c r="F5"/>
      <c r="G5"/>
      <c r="H5"/>
      <c r="I5"/>
      <c r="J5"/>
      <c r="L5" s="100"/>
      <c r="M5" s="254" t="s">
        <v>51</v>
      </c>
      <c r="N5" s="254" t="str">
        <f>'2-Sizing'!$Q$27</f>
        <v xml:space="preserve"> </v>
      </c>
      <c r="O5" s="255" t="s">
        <v>59</v>
      </c>
      <c r="P5" s="100" t="str">
        <f>IF('2-Sizing'!I18=0, " -- ", CONCATENATE(N5,O5," Dia."))</f>
        <v xml:space="preserve"> -- </v>
      </c>
      <c r="Q5" s="100"/>
      <c r="R5" s="100"/>
      <c r="S5" s="100"/>
      <c r="T5" s="100"/>
      <c r="U5" s="100"/>
      <c r="V5" s="100"/>
      <c r="W5" s="100"/>
      <c r="X5" s="103"/>
      <c r="Y5" s="103"/>
      <c r="Z5" s="103"/>
      <c r="AA5" s="103"/>
      <c r="AB5" s="103"/>
      <c r="AC5" s="103"/>
      <c r="AD5" s="103"/>
      <c r="AE5" s="103"/>
      <c r="AF5" s="103"/>
      <c r="AG5" s="103"/>
      <c r="AH5" s="104"/>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row>
    <row r="6" spans="1:65" s="101" customFormat="1" ht="24" customHeight="1" x14ac:dyDescent="0.25">
      <c r="A6"/>
      <c r="B6"/>
      <c r="C6"/>
      <c r="D6"/>
      <c r="E6"/>
      <c r="F6"/>
      <c r="G6"/>
      <c r="H6"/>
      <c r="I6"/>
      <c r="J6"/>
      <c r="L6" s="100"/>
      <c r="M6" s="254" t="s">
        <v>52</v>
      </c>
      <c r="N6" s="254" t="e">
        <f>VLOOKUP($N$5,Performance!V13:X17,2)</f>
        <v>#N/A</v>
      </c>
      <c r="O6" s="255" t="s">
        <v>265</v>
      </c>
      <c r="P6" s="100" t="str">
        <f>IF('2-Sizing'!I18=0, " -- ",CONCATENATE(N6,O6))</f>
        <v xml:space="preserve"> -- </v>
      </c>
      <c r="Q6" s="100" t="str">
        <f>CONCATENATE("Max. ",P6)</f>
        <v xml:space="preserve">Max.  -- </v>
      </c>
      <c r="R6" s="100" t="str">
        <f>CONCATENATE(P6," STORMDRAIN")</f>
        <v xml:space="preserve"> --  STORMDRAIN</v>
      </c>
      <c r="S6" s="260" t="s">
        <v>266</v>
      </c>
      <c r="T6" s="100" t="str">
        <f>IF('2-Sizing'!I18=0, " -- ",CONCATENATE(N6,S6))</f>
        <v xml:space="preserve"> -- </v>
      </c>
      <c r="U6" s="100" t="s">
        <v>267</v>
      </c>
      <c r="V6" s="100"/>
      <c r="W6" s="100"/>
      <c r="X6" s="103"/>
      <c r="Y6" s="103"/>
      <c r="Z6" s="103"/>
      <c r="AA6" s="103"/>
      <c r="AB6" s="103"/>
      <c r="AC6" s="103"/>
      <c r="AD6" s="103"/>
      <c r="AE6" s="103"/>
      <c r="AF6" s="103"/>
      <c r="AG6" s="103"/>
      <c r="AH6" s="104"/>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row>
    <row r="7" spans="1:65" s="101" customFormat="1" ht="24" customHeight="1" x14ac:dyDescent="0.25">
      <c r="A7"/>
      <c r="B7"/>
      <c r="C7"/>
      <c r="D7"/>
      <c r="E7"/>
      <c r="F7"/>
      <c r="G7"/>
      <c r="H7"/>
      <c r="I7"/>
      <c r="J7"/>
      <c r="L7" s="100"/>
      <c r="M7" s="254" t="s">
        <v>53</v>
      </c>
      <c r="N7" s="256" t="e">
        <f>ROUND(VLOOKUP(N5,Performance!M13:U17,4),1)</f>
        <v>#N/A</v>
      </c>
      <c r="O7" s="255" t="s">
        <v>58</v>
      </c>
      <c r="P7" s="100" t="str">
        <f>IF('2-Sizing'!I18=0, " -- ",CONCATENATE(N7,O7))</f>
        <v xml:space="preserve"> -- </v>
      </c>
      <c r="Q7" s="100"/>
      <c r="R7" s="100" t="str">
        <f>CONCATENATE(P6," SD OUTLET")</f>
        <v xml:space="preserve"> --  SD OUTLET</v>
      </c>
      <c r="S7" s="100"/>
      <c r="T7" s="100"/>
      <c r="U7" s="100"/>
      <c r="V7" s="100"/>
      <c r="W7" s="100"/>
      <c r="X7" s="103"/>
      <c r="Y7" s="103"/>
      <c r="Z7" s="103"/>
      <c r="AA7" s="103"/>
      <c r="AB7" s="103"/>
      <c r="AC7" s="103"/>
      <c r="AD7" s="103"/>
      <c r="AE7" s="103"/>
      <c r="AF7" s="103"/>
      <c r="AG7" s="103"/>
      <c r="AH7" s="104"/>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row>
    <row r="8" spans="1:65" s="101" customFormat="1" ht="24" customHeight="1" x14ac:dyDescent="0.25">
      <c r="A8"/>
      <c r="B8"/>
      <c r="C8"/>
      <c r="D8"/>
      <c r="E8"/>
      <c r="F8"/>
      <c r="G8"/>
      <c r="H8"/>
      <c r="I8"/>
      <c r="J8"/>
      <c r="L8" s="100"/>
      <c r="M8" s="254" t="s">
        <v>54</v>
      </c>
      <c r="N8" s="254" t="e">
        <f>ROUND(VLOOKUP(N5,Performance!M13:U17,5),1)</f>
        <v>#N/A</v>
      </c>
      <c r="O8" s="255" t="s">
        <v>58</v>
      </c>
      <c r="P8" s="100" t="str">
        <f>IF('2-Sizing'!I18=0, " -- ",CONCATENATE(N8,O8))</f>
        <v xml:space="preserve"> -- </v>
      </c>
      <c r="Q8" s="100"/>
      <c r="R8" s="100" t="str">
        <f>CONCATENATE("MAX. ",P6," SD")</f>
        <v>MAX.  --  SD</v>
      </c>
      <c r="S8" s="100"/>
      <c r="T8" s="100"/>
      <c r="U8" s="100"/>
      <c r="V8" s="100"/>
      <c r="W8" s="100"/>
      <c r="X8" s="103"/>
      <c r="Y8" s="103"/>
      <c r="Z8" s="103"/>
      <c r="AA8" s="103"/>
      <c r="AB8" s="103"/>
      <c r="AC8" s="103"/>
      <c r="AD8" s="103"/>
      <c r="AE8" s="103"/>
      <c r="AF8" s="103"/>
      <c r="AG8" s="103"/>
      <c r="AH8" s="104"/>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row>
    <row r="9" spans="1:65" s="101" customFormat="1" ht="24" customHeight="1" x14ac:dyDescent="0.25">
      <c r="A9"/>
      <c r="B9"/>
      <c r="C9"/>
      <c r="D9"/>
      <c r="E9"/>
      <c r="F9"/>
      <c r="G9"/>
      <c r="H9"/>
      <c r="I9"/>
      <c r="J9"/>
      <c r="L9" s="100"/>
      <c r="M9" s="254" t="s">
        <v>55</v>
      </c>
      <c r="N9" s="257" t="e">
        <f>ROUND(VLOOKUP(N5,Performance!M13:U17,7),2)</f>
        <v>#N/A</v>
      </c>
      <c r="O9" s="255" t="s">
        <v>59</v>
      </c>
      <c r="P9" s="100" t="str">
        <f>IF('2-Sizing'!I18=0, " -- ",CONCATENATE(N9,O9))</f>
        <v xml:space="preserve"> -- </v>
      </c>
      <c r="Q9" s="100"/>
      <c r="R9" s="100" t="str">
        <f>CONCATENATE("MAX. ",P6," STORMDRAIN")</f>
        <v>MAX.  --  STORMDRAIN</v>
      </c>
      <c r="S9" s="100"/>
      <c r="T9" s="100"/>
      <c r="U9" s="100"/>
      <c r="V9" s="100"/>
      <c r="W9" s="100"/>
      <c r="X9" s="103"/>
      <c r="Y9" s="103"/>
      <c r="Z9" s="103"/>
      <c r="AA9" s="103"/>
      <c r="AB9" s="103"/>
      <c r="AC9" s="103"/>
      <c r="AD9" s="103"/>
      <c r="AE9" s="103"/>
      <c r="AF9" s="103"/>
      <c r="AG9" s="103"/>
      <c r="AH9" s="104"/>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row>
    <row r="10" spans="1:65" s="101" customFormat="1" ht="24" customHeight="1" x14ac:dyDescent="0.25">
      <c r="A10"/>
      <c r="B10"/>
      <c r="C10"/>
      <c r="D10"/>
      <c r="E10"/>
      <c r="F10"/>
      <c r="G10"/>
      <c r="H10"/>
      <c r="I10"/>
      <c r="J10"/>
      <c r="L10" s="100"/>
      <c r="M10" s="254" t="s">
        <v>56</v>
      </c>
      <c r="N10" s="258" t="e">
        <f>ROUND(VLOOKUP(N5,Performance!M13:U17,9),1)</f>
        <v>#N/A</v>
      </c>
      <c r="O10" s="255" t="s">
        <v>61</v>
      </c>
      <c r="P10" s="100" t="str">
        <f>IF('2-Sizing'!I18=0, " -- ",CONCATENATE(N10,O10))</f>
        <v xml:space="preserve"> -- </v>
      </c>
      <c r="Q10" s="100"/>
      <c r="R10" s="100" t="s">
        <v>268</v>
      </c>
      <c r="S10" s="100"/>
      <c r="T10" s="100"/>
      <c r="U10" s="100"/>
      <c r="V10" s="100"/>
      <c r="W10" s="100"/>
      <c r="X10" s="103"/>
      <c r="Y10" s="103"/>
      <c r="Z10" s="103"/>
      <c r="AA10" s="103"/>
      <c r="AB10" s="103"/>
      <c r="AC10" s="103"/>
      <c r="AD10" s="103"/>
      <c r="AE10" s="103"/>
      <c r="AF10" s="103"/>
      <c r="AG10" s="103"/>
      <c r="AH10" s="104"/>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row>
    <row r="11" spans="1:65" s="101" customFormat="1" ht="24" customHeight="1" x14ac:dyDescent="0.25">
      <c r="A11"/>
      <c r="B11"/>
      <c r="C11"/>
      <c r="D11"/>
      <c r="E11"/>
      <c r="F11"/>
      <c r="G11"/>
      <c r="H11"/>
      <c r="I11"/>
      <c r="J11"/>
      <c r="L11" s="100"/>
      <c r="M11" s="254" t="s">
        <v>57</v>
      </c>
      <c r="N11" s="258" t="e">
        <f>ROUND(VLOOKUP(N5,Performance!M13:U17,8),1)</f>
        <v>#N/A</v>
      </c>
      <c r="O11" s="255" t="s">
        <v>61</v>
      </c>
      <c r="P11" s="100" t="str">
        <f>IF('2-Sizing'!I18=0, " -- ",CONCATENATE(N11,O11))</f>
        <v xml:space="preserve"> -- </v>
      </c>
      <c r="Q11" s="100"/>
      <c r="R11" s="100"/>
      <c r="S11" s="100"/>
      <c r="T11" s="100"/>
      <c r="U11" s="100"/>
      <c r="V11" s="100"/>
      <c r="W11" s="100"/>
      <c r="X11" s="103"/>
      <c r="Y11" s="103"/>
      <c r="Z11" s="103"/>
      <c r="AA11" s="103"/>
      <c r="AB11" s="103"/>
      <c r="AC11" s="103"/>
      <c r="AD11" s="103"/>
      <c r="AE11" s="103"/>
      <c r="AF11" s="103"/>
      <c r="AG11" s="103"/>
      <c r="AH11" s="104"/>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row>
    <row r="12" spans="1:65" s="101" customFormat="1" ht="24" customHeight="1" x14ac:dyDescent="0.25">
      <c r="A12"/>
      <c r="B12"/>
      <c r="C12"/>
      <c r="D12"/>
      <c r="E12"/>
      <c r="F12"/>
      <c r="G12"/>
      <c r="H12"/>
      <c r="I12"/>
      <c r="J12"/>
      <c r="L12" s="100"/>
      <c r="M12" s="254" t="s">
        <v>62</v>
      </c>
      <c r="N12" s="254" t="e">
        <f>ROUND(VLOOKUP(N5,Performance!V13:X17,3),1)</f>
        <v>#N/A</v>
      </c>
      <c r="O12" s="255" t="s">
        <v>59</v>
      </c>
      <c r="P12" s="100" t="str">
        <f>IF('2-Sizing'!I18=0, " -- ",CONCATENATE("Min. ",N12,O12))</f>
        <v xml:space="preserve"> -- </v>
      </c>
      <c r="Q12" s="100" t="str">
        <f>IF('2-Sizing'!I18=0, " -- ",CONCATENATE(N12,O12))</f>
        <v xml:space="preserve"> -- </v>
      </c>
      <c r="R12" s="100"/>
      <c r="S12" s="100"/>
      <c r="T12" s="100"/>
      <c r="U12" s="100"/>
      <c r="V12" s="100"/>
      <c r="W12" s="100"/>
      <c r="X12" s="103"/>
      <c r="Y12" s="103"/>
      <c r="Z12" s="103"/>
      <c r="AA12" s="103"/>
      <c r="AB12" s="103"/>
      <c r="AC12" s="103"/>
      <c r="AD12" s="103"/>
      <c r="AE12" s="103"/>
      <c r="AF12" s="103"/>
      <c r="AG12" s="103"/>
      <c r="AH12" s="104"/>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row>
    <row r="13" spans="1:65" s="101" customFormat="1" ht="24" customHeight="1" x14ac:dyDescent="0.25">
      <c r="A13"/>
      <c r="B13"/>
      <c r="C13"/>
      <c r="D13"/>
      <c r="E13"/>
      <c r="F13"/>
      <c r="G13"/>
      <c r="H13"/>
      <c r="I13"/>
      <c r="J13"/>
      <c r="L13" s="100"/>
      <c r="M13" s="254" t="s">
        <v>63</v>
      </c>
      <c r="N13" s="254" t="e">
        <f>ROUND(VLOOKUP(N5,Performance!M13:U17,2),1)</f>
        <v>#N/A</v>
      </c>
      <c r="O13" s="255" t="s">
        <v>64</v>
      </c>
      <c r="P13" s="100" t="str">
        <f>IF('2-Sizing'!I18=0, " -- ",CONCATENATE("Std. ",N13,O13))</f>
        <v xml:space="preserve"> -- </v>
      </c>
      <c r="Q13" s="100" t="str">
        <f>IF('2-Sizing'!I18=0, " -- ",CONCATENATE(N13,O13))</f>
        <v xml:space="preserve"> -- </v>
      </c>
      <c r="R13" s="100"/>
      <c r="S13" s="100"/>
      <c r="T13" s="100"/>
      <c r="U13" s="100"/>
      <c r="V13" s="100"/>
      <c r="W13" s="100"/>
      <c r="X13" s="103"/>
      <c r="Y13" s="103"/>
      <c r="Z13" s="103"/>
      <c r="AA13" s="103"/>
      <c r="AB13" s="103"/>
      <c r="AC13" s="103"/>
      <c r="AD13" s="103"/>
      <c r="AE13" s="103"/>
      <c r="AF13" s="103"/>
      <c r="AG13" s="103"/>
      <c r="AH13" s="104"/>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row>
    <row r="14" spans="1:65" s="101" customFormat="1" ht="24" customHeight="1" x14ac:dyDescent="0.25">
      <c r="A14"/>
      <c r="B14"/>
      <c r="C14"/>
      <c r="D14"/>
      <c r="E14"/>
      <c r="F14"/>
      <c r="G14"/>
      <c r="H14"/>
      <c r="I14"/>
      <c r="J14"/>
      <c r="L14" s="100"/>
      <c r="M14" s="100"/>
      <c r="N14" s="100"/>
      <c r="O14" s="100"/>
      <c r="P14" s="100"/>
      <c r="Q14" s="100"/>
      <c r="R14" s="100"/>
      <c r="S14" s="100"/>
      <c r="T14" s="100"/>
      <c r="U14" s="100"/>
      <c r="V14" s="100"/>
      <c r="W14" s="100"/>
      <c r="X14" s="103"/>
      <c r="Y14" s="103"/>
      <c r="Z14" s="103"/>
      <c r="AA14" s="103"/>
      <c r="AB14" s="103"/>
      <c r="AC14" s="103"/>
      <c r="AD14" s="103"/>
      <c r="AE14" s="103"/>
      <c r="AF14" s="103"/>
      <c r="AG14" s="103"/>
      <c r="AH14" s="104"/>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row>
    <row r="15" spans="1:65" s="101" customFormat="1" ht="24" customHeight="1" x14ac:dyDescent="0.25">
      <c r="A15"/>
      <c r="B15"/>
      <c r="C15"/>
      <c r="D15"/>
      <c r="E15"/>
      <c r="F15"/>
      <c r="G15"/>
      <c r="H15"/>
      <c r="I15"/>
      <c r="J15"/>
      <c r="L15" s="100"/>
      <c r="M15" s="254" t="s">
        <v>32</v>
      </c>
      <c r="N15" s="100" t="s">
        <v>65</v>
      </c>
      <c r="O15" s="100"/>
      <c r="P15" s="100"/>
      <c r="Q15" s="100"/>
      <c r="R15" s="100"/>
      <c r="S15" s="100"/>
      <c r="T15" s="100"/>
      <c r="U15" s="100"/>
      <c r="V15" s="100"/>
      <c r="W15" s="100"/>
      <c r="X15" s="103"/>
      <c r="Y15" s="103"/>
      <c r="Z15" s="103"/>
      <c r="AA15" s="103"/>
      <c r="AB15" s="103"/>
      <c r="AC15" s="103"/>
      <c r="AD15" s="103"/>
      <c r="AE15" s="103"/>
      <c r="AF15" s="103"/>
      <c r="AG15" s="103"/>
      <c r="AH15" s="104"/>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row>
    <row r="16" spans="1:65" s="101" customFormat="1" ht="24" customHeight="1" x14ac:dyDescent="0.25">
      <c r="A16"/>
      <c r="B16"/>
      <c r="C16"/>
      <c r="D16"/>
      <c r="E16"/>
      <c r="F16"/>
      <c r="G16"/>
      <c r="H16"/>
      <c r="I16"/>
      <c r="J16"/>
      <c r="L16" s="100"/>
      <c r="M16" s="100"/>
      <c r="N16" s="100" t="s">
        <v>67</v>
      </c>
      <c r="O16" s="100"/>
      <c r="P16" s="100"/>
      <c r="Q16" s="100"/>
      <c r="R16" s="100"/>
      <c r="S16" s="100"/>
      <c r="T16" s="100"/>
      <c r="U16" s="100"/>
      <c r="V16" s="100"/>
      <c r="W16" s="100"/>
      <c r="X16" s="103"/>
      <c r="Y16" s="103"/>
      <c r="Z16" s="103"/>
      <c r="AA16" s="103"/>
      <c r="AB16" s="103"/>
      <c r="AC16" s="103"/>
      <c r="AD16" s="103"/>
      <c r="AE16" s="103"/>
      <c r="AF16" s="103"/>
      <c r="AG16" s="103"/>
      <c r="AH16" s="104"/>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row>
    <row r="17" spans="1:65" s="101" customFormat="1" ht="24" customHeight="1" x14ac:dyDescent="0.25">
      <c r="A17"/>
      <c r="B17"/>
      <c r="C17"/>
      <c r="D17"/>
      <c r="E17"/>
      <c r="F17"/>
      <c r="G17"/>
      <c r="H17"/>
      <c r="I17"/>
      <c r="J17"/>
      <c r="L17" s="100"/>
      <c r="M17" s="100"/>
      <c r="N17" s="100" t="s">
        <v>66</v>
      </c>
      <c r="O17" s="100"/>
      <c r="P17" s="100"/>
      <c r="Q17" s="100"/>
      <c r="R17" s="100"/>
      <c r="S17" s="100"/>
      <c r="T17" s="100"/>
      <c r="U17" s="100"/>
      <c r="V17" s="100"/>
      <c r="W17" s="100"/>
      <c r="X17" s="103"/>
      <c r="Y17" s="103"/>
      <c r="Z17" s="103"/>
      <c r="AA17" s="103"/>
      <c r="AB17" s="103"/>
      <c r="AC17" s="103"/>
      <c r="AD17" s="103"/>
      <c r="AE17" s="103"/>
      <c r="AF17" s="103"/>
      <c r="AG17" s="103"/>
      <c r="AH17" s="104"/>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row>
    <row r="18" spans="1:65" s="101" customFormat="1" ht="24" customHeight="1" x14ac:dyDescent="0.25">
      <c r="A18"/>
      <c r="B18"/>
      <c r="C18"/>
      <c r="D18"/>
      <c r="E18"/>
      <c r="F18"/>
      <c r="G18"/>
      <c r="H18"/>
      <c r="I18"/>
      <c r="J18"/>
      <c r="L18" s="100"/>
      <c r="M18" s="100"/>
      <c r="N18" s="100"/>
      <c r="O18" s="100"/>
      <c r="P18" s="100"/>
      <c r="Q18" s="100"/>
      <c r="R18" s="100"/>
      <c r="S18" s="100"/>
      <c r="T18" s="100"/>
      <c r="U18" s="100"/>
      <c r="V18" s="100"/>
      <c r="W18" s="100"/>
      <c r="X18" s="103"/>
      <c r="Y18" s="103"/>
      <c r="Z18" s="103"/>
      <c r="AA18" s="103"/>
      <c r="AB18" s="103"/>
      <c r="AC18" s="103"/>
      <c r="AD18" s="103"/>
      <c r="AE18" s="103"/>
      <c r="AF18" s="103"/>
      <c r="AG18" s="103"/>
      <c r="AH18" s="104"/>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row>
    <row r="19" spans="1:65" s="101" customFormat="1" ht="24" customHeight="1" x14ac:dyDescent="0.25">
      <c r="A19"/>
      <c r="B19"/>
      <c r="C19"/>
      <c r="D19"/>
      <c r="E19"/>
      <c r="F19"/>
      <c r="G19"/>
      <c r="H19"/>
      <c r="I19"/>
      <c r="J19"/>
      <c r="L19" s="100"/>
      <c r="M19" s="254" t="s">
        <v>141</v>
      </c>
      <c r="N19" s="257">
        <f>(ROUND('2-Sizing'!$K$29,2))</f>
        <v>0</v>
      </c>
      <c r="O19" s="254" t="str">
        <f>IF('2-Sizing'!I18=0, " -- ",CONCATENATE(N19,"-ft."))</f>
        <v xml:space="preserve"> -- </v>
      </c>
      <c r="P19" s="100"/>
      <c r="Q19" s="100"/>
      <c r="R19" s="100"/>
      <c r="S19" s="100"/>
      <c r="T19" s="100"/>
      <c r="U19" s="100"/>
      <c r="V19" s="100"/>
      <c r="W19" s="100"/>
      <c r="X19" s="103"/>
      <c r="Y19" s="103"/>
      <c r="Z19" s="103"/>
      <c r="AA19" s="103"/>
      <c r="AB19" s="103"/>
      <c r="AC19" s="103"/>
      <c r="AD19" s="103"/>
      <c r="AE19" s="103"/>
      <c r="AF19" s="103"/>
      <c r="AG19" s="103"/>
      <c r="AH19" s="104"/>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row>
    <row r="20" spans="1:65" s="101" customFormat="1" ht="24" customHeight="1" x14ac:dyDescent="0.25">
      <c r="A20"/>
      <c r="B20"/>
      <c r="C20"/>
      <c r="D20"/>
      <c r="E20"/>
      <c r="F20"/>
      <c r="G20"/>
      <c r="H20"/>
      <c r="I20"/>
      <c r="J20"/>
      <c r="L20" s="100"/>
      <c r="M20" s="254" t="s">
        <v>140</v>
      </c>
      <c r="N20" s="259">
        <f>ROUND('2-Sizing'!$K$25,2)</f>
        <v>0</v>
      </c>
      <c r="O20" s="254" t="str">
        <f>IF('2-Sizing'!I18=0, " -- ",CONCATENATE(N20,"-ft."))</f>
        <v xml:space="preserve"> -- </v>
      </c>
      <c r="P20" s="100"/>
      <c r="Q20" s="100"/>
      <c r="R20" s="100"/>
      <c r="S20" s="100"/>
      <c r="T20" s="100"/>
      <c r="U20" s="100"/>
      <c r="V20" s="100"/>
      <c r="W20" s="100"/>
      <c r="X20" s="103"/>
      <c r="Y20" s="103"/>
      <c r="Z20" s="103"/>
      <c r="AA20" s="103"/>
      <c r="AB20" s="103"/>
      <c r="AC20" s="103"/>
      <c r="AD20" s="103"/>
      <c r="AE20" s="103"/>
      <c r="AF20" s="103"/>
      <c r="AG20" s="103"/>
      <c r="AH20" s="104"/>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row>
    <row r="21" spans="1:65" s="101" customFormat="1" ht="24" customHeight="1" x14ac:dyDescent="0.25">
      <c r="A21"/>
      <c r="B21"/>
      <c r="C21"/>
      <c r="D21"/>
      <c r="E21"/>
      <c r="F21"/>
      <c r="G21"/>
      <c r="H21"/>
      <c r="I21"/>
      <c r="J21"/>
      <c r="L21" s="100"/>
      <c r="M21" s="254" t="s">
        <v>139</v>
      </c>
      <c r="N21" s="259" t="e">
        <f>ROUND(N20-N6/12,2)</f>
        <v>#N/A</v>
      </c>
      <c r="O21" s="254" t="str">
        <f>IF('2-Sizing'!I18=0, " -- ",CONCATENATE(N21,"-ft."))</f>
        <v xml:space="preserve"> -- </v>
      </c>
      <c r="P21" s="100"/>
      <c r="Q21" s="100"/>
      <c r="R21" s="100"/>
      <c r="S21" s="100"/>
      <c r="T21" s="100"/>
      <c r="U21" s="100"/>
      <c r="V21" s="100"/>
      <c r="W21" s="100"/>
      <c r="X21" s="103"/>
      <c r="Y21" s="103"/>
      <c r="Z21" s="103"/>
      <c r="AA21" s="103"/>
      <c r="AB21" s="103"/>
      <c r="AC21" s="103"/>
      <c r="AD21" s="103"/>
      <c r="AE21" s="103"/>
      <c r="AF21" s="103"/>
      <c r="AG21" s="103"/>
      <c r="AH21" s="104"/>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row>
    <row r="22" spans="1:65" s="101" customFormat="1" ht="24" customHeight="1" x14ac:dyDescent="0.25">
      <c r="A22"/>
      <c r="B22"/>
      <c r="C22"/>
      <c r="D22"/>
      <c r="E22"/>
      <c r="F22"/>
      <c r="G22"/>
      <c r="H22"/>
      <c r="I22"/>
      <c r="J22"/>
      <c r="L22" s="100"/>
      <c r="M22" s="254" t="s">
        <v>138</v>
      </c>
      <c r="N22" s="259" t="e">
        <f>ROUND(N19-N13-N23,2)</f>
        <v>#N/A</v>
      </c>
      <c r="O22" s="254" t="str">
        <f>IF('2-Sizing'!I18=0, " -- ",CONCATENATE(N22,"-ft."))</f>
        <v xml:space="preserve"> -- </v>
      </c>
      <c r="P22" s="100"/>
      <c r="Q22" s="100"/>
      <c r="R22" s="100"/>
      <c r="S22" s="100"/>
      <c r="T22" s="100"/>
      <c r="U22" s="100"/>
      <c r="V22" s="100"/>
      <c r="W22" s="100"/>
      <c r="X22" s="103"/>
      <c r="Y22" s="103"/>
      <c r="Z22" s="103"/>
      <c r="AA22" s="103"/>
      <c r="AB22" s="103"/>
      <c r="AC22" s="103"/>
      <c r="AD22" s="103"/>
      <c r="AE22" s="103"/>
      <c r="AF22" s="103"/>
      <c r="AG22" s="103"/>
      <c r="AH22" s="104"/>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row>
    <row r="23" spans="1:65" s="101" customFormat="1" ht="24" customHeight="1" x14ac:dyDescent="0.25">
      <c r="A23"/>
      <c r="B23"/>
      <c r="C23"/>
      <c r="D23"/>
      <c r="E23"/>
      <c r="F23"/>
      <c r="G23"/>
      <c r="H23"/>
      <c r="I23"/>
      <c r="J23"/>
      <c r="L23" s="100"/>
      <c r="M23" s="254" t="s">
        <v>145</v>
      </c>
      <c r="N23" s="259">
        <f>ROUND(N19-N20,2)</f>
        <v>0</v>
      </c>
      <c r="O23" s="257" t="str">
        <f>IF('2-Sizing'!I18=0, " -- ",CONCATENATE(N23,"-ft."))</f>
        <v xml:space="preserve"> -- </v>
      </c>
      <c r="P23" s="100"/>
      <c r="Q23" s="100"/>
      <c r="R23" s="100"/>
      <c r="S23" s="100"/>
      <c r="T23" s="100"/>
      <c r="U23" s="100"/>
      <c r="V23" s="100"/>
      <c r="W23" s="100"/>
      <c r="X23" s="103"/>
      <c r="Y23" s="103"/>
      <c r="Z23" s="103"/>
      <c r="AA23" s="103"/>
      <c r="AB23" s="103"/>
      <c r="AC23" s="103"/>
      <c r="AD23" s="103"/>
      <c r="AE23" s="103"/>
      <c r="AF23" s="103"/>
      <c r="AG23" s="103"/>
      <c r="AH23" s="104"/>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row>
    <row r="24" spans="1:65" s="101" customFormat="1" ht="24" customHeight="1" x14ac:dyDescent="0.25">
      <c r="A24"/>
      <c r="B24"/>
      <c r="C24"/>
      <c r="D24"/>
      <c r="E24"/>
      <c r="F24"/>
      <c r="G24"/>
      <c r="H24"/>
      <c r="I24"/>
      <c r="J24"/>
      <c r="L24" s="100"/>
      <c r="M24" s="100"/>
      <c r="N24" s="100"/>
      <c r="O24" s="100"/>
      <c r="P24" s="100"/>
      <c r="Q24" s="100"/>
      <c r="R24" s="100"/>
      <c r="S24" s="100"/>
      <c r="T24" s="100"/>
      <c r="U24" s="100"/>
      <c r="V24" s="100"/>
      <c r="W24" s="100"/>
      <c r="X24" s="103"/>
      <c r="Y24" s="103"/>
      <c r="Z24" s="103"/>
      <c r="AA24" s="103"/>
      <c r="AB24" s="103"/>
      <c r="AC24" s="103"/>
      <c r="AD24" s="103"/>
      <c r="AE24" s="103"/>
      <c r="AF24" s="103"/>
      <c r="AG24" s="103"/>
      <c r="AH24" s="104"/>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row>
    <row r="25" spans="1:65" s="101" customFormat="1" ht="24" customHeight="1" x14ac:dyDescent="0.25">
      <c r="A25"/>
      <c r="B25"/>
      <c r="C25"/>
      <c r="D25"/>
      <c r="E25"/>
      <c r="F25"/>
      <c r="G25"/>
      <c r="H25"/>
      <c r="I25"/>
      <c r="J25"/>
      <c r="L25" s="100"/>
      <c r="M25" s="100"/>
      <c r="N25" s="100"/>
      <c r="O25" s="100"/>
      <c r="P25" s="100"/>
      <c r="Q25" s="100"/>
      <c r="R25" s="100"/>
      <c r="S25" s="100"/>
      <c r="T25" s="100"/>
      <c r="U25" s="100"/>
      <c r="V25" s="100"/>
      <c r="W25" s="100"/>
      <c r="X25" s="103"/>
      <c r="Y25" s="103"/>
      <c r="Z25" s="103"/>
      <c r="AA25" s="103"/>
      <c r="AB25" s="103"/>
      <c r="AC25" s="103"/>
      <c r="AD25" s="103"/>
      <c r="AE25" s="103"/>
      <c r="AF25" s="103"/>
      <c r="AG25" s="103"/>
      <c r="AH25" s="104"/>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row>
    <row r="26" spans="1:65" s="101" customFormat="1" ht="24" customHeight="1" x14ac:dyDescent="0.25">
      <c r="A26"/>
      <c r="B26"/>
      <c r="C26"/>
      <c r="D26"/>
      <c r="E26"/>
      <c r="F26"/>
      <c r="G26"/>
      <c r="H26"/>
      <c r="I26"/>
      <c r="J26"/>
      <c r="L26" s="100"/>
      <c r="M26" s="100"/>
      <c r="N26" s="100"/>
      <c r="O26" s="100"/>
      <c r="P26" s="100"/>
      <c r="Q26" s="100"/>
      <c r="R26" s="100"/>
      <c r="S26" s="100"/>
      <c r="T26" s="100"/>
      <c r="U26" s="100"/>
      <c r="V26" s="100"/>
      <c r="W26" s="100"/>
      <c r="X26" s="103"/>
      <c r="Y26" s="103"/>
      <c r="Z26" s="103"/>
      <c r="AA26" s="103"/>
      <c r="AB26" s="103"/>
      <c r="AC26" s="103"/>
      <c r="AD26" s="103"/>
      <c r="AE26" s="103"/>
      <c r="AF26" s="103"/>
      <c r="AG26" s="103"/>
      <c r="AH26" s="104"/>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row>
    <row r="27" spans="1:65" s="101" customFormat="1" ht="24" customHeight="1" x14ac:dyDescent="0.25">
      <c r="A27"/>
      <c r="B27"/>
      <c r="C27"/>
      <c r="D27"/>
      <c r="E27"/>
      <c r="F27"/>
      <c r="G27"/>
      <c r="H27"/>
      <c r="I27"/>
      <c r="J27"/>
      <c r="L27" s="100"/>
      <c r="M27" s="100"/>
      <c r="N27" s="100"/>
      <c r="O27" s="100"/>
      <c r="P27" s="100"/>
      <c r="Q27" s="100"/>
      <c r="R27" s="100"/>
      <c r="S27" s="100"/>
      <c r="T27" s="100"/>
      <c r="U27" s="100"/>
      <c r="V27" s="100"/>
      <c r="W27" s="100"/>
      <c r="X27" s="103"/>
      <c r="Y27" s="103"/>
      <c r="Z27" s="103"/>
      <c r="AA27" s="103"/>
      <c r="AB27" s="103"/>
      <c r="AC27" s="103"/>
      <c r="AD27" s="103"/>
      <c r="AE27" s="103"/>
      <c r="AF27" s="103"/>
      <c r="AG27" s="103"/>
      <c r="AH27" s="104"/>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row>
    <row r="28" spans="1:65" s="101" customFormat="1" ht="24" customHeight="1" x14ac:dyDescent="0.25">
      <c r="A28"/>
      <c r="B28"/>
      <c r="C28"/>
      <c r="D28"/>
      <c r="E28"/>
      <c r="F28"/>
      <c r="G28"/>
      <c r="H28"/>
      <c r="I28"/>
      <c r="J28"/>
      <c r="L28" s="100"/>
      <c r="M28" s="100"/>
      <c r="N28" s="100"/>
      <c r="O28" s="100"/>
      <c r="P28" s="100"/>
      <c r="Q28" s="100"/>
      <c r="R28" s="100"/>
      <c r="S28" s="100"/>
      <c r="T28" s="100"/>
      <c r="U28" s="100"/>
      <c r="V28" s="100"/>
      <c r="W28" s="100"/>
      <c r="X28" s="103"/>
      <c r="Y28" s="103"/>
      <c r="Z28" s="103"/>
      <c r="AA28" s="103"/>
      <c r="AB28" s="103"/>
      <c r="AC28" s="103"/>
      <c r="AD28" s="103"/>
      <c r="AE28" s="103"/>
      <c r="AF28" s="103"/>
      <c r="AG28" s="103"/>
      <c r="AH28" s="104"/>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row>
    <row r="29" spans="1:65" s="101" customFormat="1" ht="24" customHeight="1" x14ac:dyDescent="0.25">
      <c r="A29"/>
      <c r="B29"/>
      <c r="C29"/>
      <c r="D29"/>
      <c r="E29"/>
      <c r="F29"/>
      <c r="G29"/>
      <c r="H29"/>
      <c r="I29"/>
      <c r="J29"/>
      <c r="L29" s="100"/>
      <c r="M29" s="100"/>
      <c r="N29" s="100"/>
      <c r="O29" s="100"/>
      <c r="P29" s="100"/>
      <c r="Q29" s="100"/>
      <c r="R29" s="100"/>
      <c r="S29" s="100"/>
      <c r="T29" s="100"/>
      <c r="U29" s="100"/>
      <c r="V29" s="100"/>
      <c r="W29" s="100"/>
      <c r="X29" s="103"/>
      <c r="Y29" s="103"/>
      <c r="Z29" s="103"/>
      <c r="AA29" s="103"/>
      <c r="AB29" s="103"/>
      <c r="AC29" s="103"/>
      <c r="AD29" s="103"/>
      <c r="AE29" s="103"/>
      <c r="AF29" s="103"/>
      <c r="AG29" s="103"/>
      <c r="AH29" s="104"/>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row>
    <row r="30" spans="1:65" s="101" customFormat="1" ht="24" customHeight="1" x14ac:dyDescent="0.25">
      <c r="A30"/>
      <c r="B30"/>
      <c r="C30"/>
      <c r="D30"/>
      <c r="E30"/>
      <c r="F30"/>
      <c r="G30"/>
      <c r="H30"/>
      <c r="I30"/>
      <c r="J30"/>
      <c r="L30" s="100"/>
      <c r="M30" s="100"/>
      <c r="N30" s="100"/>
      <c r="O30" s="100"/>
      <c r="P30" s="100"/>
      <c r="Q30" s="100"/>
      <c r="R30" s="100"/>
      <c r="S30" s="100"/>
      <c r="T30" s="100"/>
      <c r="U30" s="100"/>
      <c r="V30" s="100"/>
      <c r="W30" s="100"/>
      <c r="X30" s="103"/>
      <c r="Y30" s="103"/>
      <c r="Z30" s="103"/>
      <c r="AA30" s="103"/>
      <c r="AB30" s="103"/>
      <c r="AC30" s="103"/>
      <c r="AD30" s="103"/>
      <c r="AE30" s="103"/>
      <c r="AF30" s="103"/>
      <c r="AG30" s="103"/>
      <c r="AH30" s="104"/>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row>
    <row r="31" spans="1:65" s="101" customFormat="1" ht="24" customHeight="1" x14ac:dyDescent="0.25">
      <c r="A31"/>
      <c r="B31"/>
      <c r="C31"/>
      <c r="D31"/>
      <c r="E31"/>
      <c r="F31"/>
      <c r="G31"/>
      <c r="H31"/>
      <c r="I31"/>
      <c r="J31"/>
      <c r="L31" s="100"/>
      <c r="M31" s="100"/>
      <c r="N31" s="100"/>
      <c r="O31" s="100"/>
      <c r="P31" s="100"/>
      <c r="Q31" s="100"/>
      <c r="R31" s="100"/>
      <c r="S31" s="100"/>
      <c r="T31" s="100"/>
      <c r="U31" s="100"/>
      <c r="V31" s="100"/>
      <c r="W31" s="100"/>
      <c r="X31" s="103"/>
      <c r="Y31" s="103"/>
      <c r="Z31" s="103"/>
      <c r="AA31" s="103"/>
      <c r="AB31" s="103"/>
      <c r="AC31" s="103"/>
      <c r="AD31" s="103"/>
      <c r="AE31" s="103"/>
      <c r="AF31" s="103"/>
      <c r="AG31" s="103"/>
      <c r="AH31" s="104"/>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row>
    <row r="32" spans="1:65" s="101" customFormat="1" ht="24" customHeight="1" x14ac:dyDescent="0.25">
      <c r="A32"/>
      <c r="B32"/>
      <c r="C32"/>
      <c r="D32"/>
      <c r="E32"/>
      <c r="F32"/>
      <c r="G32"/>
      <c r="H32"/>
      <c r="I32"/>
      <c r="J32"/>
      <c r="L32" s="100"/>
      <c r="M32" s="100"/>
      <c r="N32" s="100"/>
      <c r="O32" s="100"/>
      <c r="P32" s="100"/>
      <c r="Q32" s="100"/>
      <c r="R32" s="100"/>
      <c r="S32" s="100"/>
      <c r="T32" s="100"/>
      <c r="U32" s="100"/>
      <c r="V32" s="100"/>
      <c r="W32" s="100"/>
      <c r="X32" s="103"/>
      <c r="Y32" s="103"/>
      <c r="Z32" s="103"/>
      <c r="AA32" s="103"/>
      <c r="AB32" s="103"/>
      <c r="AC32" s="103"/>
      <c r="AD32" s="103"/>
      <c r="AE32" s="103"/>
      <c r="AF32" s="103"/>
      <c r="AG32" s="103"/>
      <c r="AH32" s="104"/>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row>
    <row r="33" spans="1:65" s="101" customFormat="1" ht="24" customHeight="1" x14ac:dyDescent="0.25">
      <c r="A33"/>
      <c r="B33"/>
      <c r="C33"/>
      <c r="D33"/>
      <c r="E33"/>
      <c r="F33"/>
      <c r="G33"/>
      <c r="H33"/>
      <c r="I33"/>
      <c r="J33"/>
      <c r="L33" s="100"/>
      <c r="M33" s="100"/>
      <c r="N33" s="100"/>
      <c r="O33" s="100"/>
      <c r="P33" s="100"/>
      <c r="Q33" s="100"/>
      <c r="R33" s="100"/>
      <c r="S33" s="100"/>
      <c r="T33" s="100"/>
      <c r="U33" s="100"/>
      <c r="V33" s="100"/>
      <c r="W33" s="100"/>
      <c r="X33" s="103"/>
      <c r="Y33" s="103"/>
      <c r="Z33" s="103"/>
      <c r="AA33" s="103"/>
      <c r="AB33" s="103"/>
      <c r="AC33" s="103"/>
      <c r="AD33" s="103"/>
      <c r="AE33" s="103"/>
      <c r="AF33" s="103"/>
      <c r="AG33" s="103"/>
      <c r="AH33" s="104"/>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row>
    <row r="34" spans="1:65" s="101" customFormat="1" ht="24" customHeight="1" x14ac:dyDescent="0.25">
      <c r="A34"/>
      <c r="B34"/>
      <c r="C34"/>
      <c r="D34"/>
      <c r="E34"/>
      <c r="F34"/>
      <c r="G34"/>
      <c r="H34"/>
      <c r="I34"/>
      <c r="J34"/>
      <c r="L34" s="100"/>
      <c r="M34" s="100"/>
      <c r="N34" s="100"/>
      <c r="O34" s="100"/>
      <c r="P34" s="100"/>
      <c r="Q34" s="100"/>
      <c r="R34" s="100"/>
      <c r="S34" s="100"/>
      <c r="T34" s="100"/>
      <c r="U34" s="100"/>
      <c r="V34" s="100"/>
      <c r="W34" s="100"/>
      <c r="X34" s="103"/>
      <c r="Y34" s="103"/>
      <c r="Z34" s="103"/>
      <c r="AA34" s="103"/>
      <c r="AB34" s="103"/>
      <c r="AC34" s="103"/>
      <c r="AD34" s="103"/>
      <c r="AE34" s="103"/>
      <c r="AF34" s="103"/>
      <c r="AG34" s="103"/>
      <c r="AH34" s="104"/>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row>
    <row r="35" spans="1:65" s="101" customFormat="1" ht="24" customHeight="1" x14ac:dyDescent="0.25">
      <c r="A35"/>
      <c r="B35"/>
      <c r="C35"/>
      <c r="D35"/>
      <c r="E35"/>
      <c r="F35"/>
      <c r="G35"/>
      <c r="H35"/>
      <c r="I35"/>
      <c r="J35"/>
      <c r="L35" s="100"/>
      <c r="M35" s="100"/>
      <c r="N35" s="100"/>
      <c r="O35" s="100"/>
      <c r="P35" s="100"/>
      <c r="Q35" s="100"/>
      <c r="R35" s="100"/>
      <c r="S35" s="100"/>
      <c r="T35" s="100"/>
      <c r="U35" s="100"/>
      <c r="V35" s="100"/>
      <c r="W35" s="100"/>
      <c r="X35" s="103"/>
      <c r="Y35" s="103"/>
      <c r="Z35" s="103"/>
      <c r="AA35" s="103"/>
      <c r="AB35" s="103"/>
      <c r="AC35" s="103"/>
      <c r="AD35" s="103"/>
      <c r="AE35" s="103"/>
      <c r="AF35" s="103"/>
      <c r="AG35" s="103"/>
      <c r="AH35" s="104"/>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row>
    <row r="36" spans="1:65" s="101" customFormat="1" ht="24" customHeight="1" x14ac:dyDescent="0.25">
      <c r="A36"/>
      <c r="B36"/>
      <c r="C36"/>
      <c r="D36"/>
      <c r="E36"/>
      <c r="F36"/>
      <c r="G36"/>
      <c r="H36"/>
      <c r="I36"/>
      <c r="J36"/>
      <c r="L36" s="100"/>
      <c r="M36" s="100"/>
      <c r="N36" s="100"/>
      <c r="O36" s="100"/>
      <c r="P36" s="100"/>
      <c r="Q36" s="100"/>
      <c r="R36" s="100"/>
      <c r="S36" s="100"/>
      <c r="T36" s="100"/>
      <c r="U36" s="100"/>
      <c r="V36" s="100"/>
      <c r="W36" s="100"/>
      <c r="X36" s="103"/>
      <c r="Y36" s="103"/>
      <c r="Z36" s="103"/>
      <c r="AA36" s="103"/>
      <c r="AB36" s="103"/>
      <c r="AC36" s="103"/>
      <c r="AD36" s="103"/>
      <c r="AE36" s="103"/>
      <c r="AF36" s="103"/>
      <c r="AG36" s="103"/>
      <c r="AH36" s="104"/>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row>
    <row r="37" spans="1:65" s="101" customFormat="1" ht="24" customHeight="1" x14ac:dyDescent="0.25">
      <c r="A37"/>
      <c r="B37"/>
      <c r="C37"/>
      <c r="D37"/>
      <c r="E37"/>
      <c r="F37"/>
      <c r="G37"/>
      <c r="H37"/>
      <c r="I37"/>
      <c r="J37"/>
      <c r="L37" s="100"/>
      <c r="M37" s="100"/>
      <c r="N37" s="100"/>
      <c r="O37" s="100"/>
      <c r="P37" s="100"/>
      <c r="Q37" s="100"/>
      <c r="R37" s="100"/>
      <c r="S37" s="100"/>
      <c r="T37" s="100"/>
      <c r="U37" s="100"/>
      <c r="V37" s="100"/>
      <c r="W37" s="100"/>
      <c r="X37" s="103"/>
      <c r="Y37" s="103"/>
      <c r="Z37" s="103"/>
      <c r="AA37" s="103"/>
      <c r="AB37" s="103"/>
      <c r="AC37" s="103"/>
      <c r="AD37" s="103"/>
      <c r="AE37" s="103"/>
      <c r="AF37" s="103"/>
      <c r="AG37" s="103"/>
      <c r="AH37" s="104"/>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row>
    <row r="38" spans="1:65" s="101" customFormat="1" ht="24" customHeight="1" x14ac:dyDescent="0.25">
      <c r="A38"/>
      <c r="B38"/>
      <c r="C38"/>
      <c r="D38"/>
      <c r="E38"/>
      <c r="F38"/>
      <c r="G38"/>
      <c r="H38"/>
      <c r="I38"/>
      <c r="J38"/>
      <c r="L38" s="100"/>
      <c r="M38" s="100"/>
      <c r="N38" s="100"/>
      <c r="O38" s="100"/>
      <c r="P38" s="100"/>
      <c r="Q38" s="100"/>
      <c r="R38" s="100"/>
      <c r="S38" s="100"/>
      <c r="T38" s="100"/>
      <c r="U38" s="100"/>
      <c r="V38" s="100"/>
      <c r="W38" s="100"/>
      <c r="X38" s="103"/>
      <c r="Y38" s="103"/>
      <c r="Z38" s="103"/>
      <c r="AA38" s="103"/>
      <c r="AB38" s="103"/>
      <c r="AC38" s="103"/>
      <c r="AD38" s="103"/>
      <c r="AE38" s="103"/>
      <c r="AF38" s="103"/>
      <c r="AG38" s="103"/>
      <c r="AH38" s="104"/>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row>
    <row r="39" spans="1:65" s="101" customFormat="1" ht="24" customHeight="1" x14ac:dyDescent="0.25">
      <c r="A39"/>
      <c r="B39"/>
      <c r="C39"/>
      <c r="D39"/>
      <c r="E39"/>
      <c r="F39"/>
      <c r="G39"/>
      <c r="H39"/>
      <c r="I39"/>
      <c r="J39"/>
      <c r="L39" s="100"/>
      <c r="M39" s="100"/>
      <c r="N39" s="100"/>
      <c r="O39" s="100"/>
      <c r="P39" s="100"/>
      <c r="Q39" s="100"/>
      <c r="R39" s="100"/>
      <c r="S39" s="100"/>
      <c r="T39" s="100"/>
      <c r="U39" s="100"/>
      <c r="V39" s="100"/>
      <c r="W39" s="100"/>
      <c r="X39" s="103"/>
      <c r="Y39" s="103"/>
      <c r="Z39" s="103"/>
      <c r="AA39" s="103"/>
      <c r="AB39" s="103"/>
      <c r="AC39" s="103"/>
      <c r="AD39" s="103"/>
      <c r="AE39" s="103"/>
      <c r="AF39" s="103"/>
      <c r="AG39" s="103"/>
      <c r="AH39" s="104"/>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row>
    <row r="40" spans="1:65" s="101" customFormat="1" ht="24" customHeight="1" x14ac:dyDescent="0.25">
      <c r="A40"/>
      <c r="B40"/>
      <c r="C40"/>
      <c r="D40"/>
      <c r="E40"/>
      <c r="F40"/>
      <c r="G40"/>
      <c r="H40"/>
      <c r="I40"/>
      <c r="J40"/>
      <c r="L40" s="100"/>
      <c r="M40" s="100"/>
      <c r="N40" s="100"/>
      <c r="O40" s="100"/>
      <c r="P40" s="100"/>
      <c r="Q40" s="100"/>
      <c r="R40" s="100"/>
      <c r="S40" s="100"/>
      <c r="T40" s="100"/>
      <c r="U40" s="100"/>
      <c r="V40" s="100"/>
      <c r="W40" s="100"/>
      <c r="X40" s="103"/>
      <c r="Y40" s="103"/>
      <c r="Z40" s="103"/>
      <c r="AA40" s="103"/>
      <c r="AB40" s="103"/>
      <c r="AC40" s="103"/>
      <c r="AD40" s="103"/>
      <c r="AE40" s="103"/>
      <c r="AF40" s="103"/>
      <c r="AG40" s="103"/>
      <c r="AH40" s="104"/>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row>
    <row r="41" spans="1:65" s="101" customFormat="1" ht="24" customHeight="1" x14ac:dyDescent="0.25">
      <c r="A41"/>
      <c r="B41"/>
      <c r="C41"/>
      <c r="D41"/>
      <c r="E41"/>
      <c r="F41"/>
      <c r="G41"/>
      <c r="H41"/>
      <c r="I41"/>
      <c r="J41"/>
      <c r="L41" s="100"/>
      <c r="M41" s="100"/>
      <c r="N41" s="100"/>
      <c r="O41" s="100"/>
      <c r="P41" s="100"/>
      <c r="Q41" s="100"/>
      <c r="R41" s="100"/>
      <c r="S41" s="100"/>
      <c r="T41" s="100"/>
      <c r="U41" s="100"/>
      <c r="V41" s="100"/>
      <c r="W41" s="100"/>
      <c r="X41" s="103"/>
      <c r="Y41" s="103"/>
      <c r="Z41" s="103"/>
      <c r="AA41" s="103"/>
      <c r="AB41" s="103"/>
      <c r="AC41" s="103"/>
      <c r="AD41" s="103"/>
      <c r="AE41" s="103"/>
      <c r="AF41" s="103"/>
      <c r="AG41" s="103"/>
      <c r="AH41" s="104"/>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row>
    <row r="42" spans="1:65" s="101" customFormat="1" ht="24" customHeight="1" x14ac:dyDescent="0.25">
      <c r="A42"/>
      <c r="B42"/>
      <c r="C42"/>
      <c r="D42"/>
      <c r="E42"/>
      <c r="F42"/>
      <c r="G42"/>
      <c r="H42"/>
      <c r="I42"/>
      <c r="J42"/>
      <c r="L42" s="100"/>
      <c r="M42" s="100"/>
      <c r="N42" s="100"/>
      <c r="O42" s="100"/>
      <c r="P42" s="100"/>
      <c r="Q42" s="100"/>
      <c r="R42" s="100"/>
      <c r="S42" s="100"/>
      <c r="T42" s="100"/>
      <c r="U42" s="100"/>
      <c r="V42" s="100"/>
      <c r="W42" s="100"/>
      <c r="X42" s="103"/>
      <c r="Y42" s="103"/>
      <c r="Z42" s="103"/>
      <c r="AA42" s="103"/>
      <c r="AB42" s="103"/>
      <c r="AC42" s="103"/>
      <c r="AD42" s="103"/>
      <c r="AE42" s="103"/>
      <c r="AF42" s="103"/>
      <c r="AG42" s="103"/>
      <c r="AH42" s="104"/>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row>
    <row r="43" spans="1:65" s="101" customFormat="1" ht="24" customHeight="1" x14ac:dyDescent="0.25">
      <c r="A43"/>
      <c r="B43"/>
      <c r="C43"/>
      <c r="D43"/>
      <c r="E43"/>
      <c r="F43"/>
      <c r="G43"/>
      <c r="H43"/>
      <c r="I43"/>
      <c r="J43"/>
      <c r="L43" s="100"/>
      <c r="M43" s="100"/>
      <c r="N43" s="100"/>
      <c r="O43" s="100"/>
      <c r="P43" s="100"/>
      <c r="Q43" s="100"/>
      <c r="R43" s="100"/>
      <c r="S43" s="100"/>
      <c r="T43" s="100"/>
      <c r="U43" s="100"/>
      <c r="V43" s="100"/>
      <c r="W43" s="100"/>
      <c r="X43" s="103"/>
      <c r="Y43" s="103"/>
      <c r="Z43" s="103"/>
      <c r="AA43" s="103"/>
      <c r="AB43" s="103"/>
      <c r="AC43" s="103"/>
      <c r="AD43" s="103"/>
      <c r="AE43" s="103"/>
      <c r="AF43" s="103"/>
      <c r="AG43" s="103"/>
      <c r="AH43" s="104"/>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row>
    <row r="44" spans="1:65" s="101" customFormat="1" ht="24" customHeight="1" x14ac:dyDescent="0.25">
      <c r="A44"/>
      <c r="B44"/>
      <c r="C44"/>
      <c r="D44"/>
      <c r="E44"/>
      <c r="F44"/>
      <c r="G44"/>
      <c r="H44"/>
      <c r="I44"/>
      <c r="J44"/>
      <c r="L44" s="100"/>
      <c r="M44" s="100"/>
      <c r="N44" s="100"/>
      <c r="O44" s="100"/>
      <c r="P44" s="100"/>
      <c r="Q44" s="100"/>
      <c r="R44" s="100"/>
      <c r="S44" s="100"/>
      <c r="T44" s="100"/>
      <c r="U44" s="100"/>
      <c r="V44" s="100"/>
      <c r="W44" s="100"/>
      <c r="X44" s="103"/>
      <c r="Y44" s="103"/>
      <c r="Z44" s="103"/>
      <c r="AA44" s="103"/>
      <c r="AB44" s="103"/>
      <c r="AC44" s="103"/>
      <c r="AD44" s="103"/>
      <c r="AE44" s="103"/>
      <c r="AF44" s="103"/>
      <c r="AG44" s="103"/>
      <c r="AH44" s="104"/>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row>
    <row r="45" spans="1:65" s="101" customFormat="1" x14ac:dyDescent="0.25">
      <c r="A45"/>
      <c r="B45"/>
      <c r="C45"/>
      <c r="D45"/>
      <c r="E45"/>
      <c r="F45"/>
      <c r="G45"/>
      <c r="H45"/>
      <c r="I45"/>
      <c r="J45"/>
      <c r="L45" s="100"/>
      <c r="M45" s="100"/>
      <c r="N45" s="100"/>
      <c r="O45" s="100"/>
      <c r="P45" s="100"/>
      <c r="Q45" s="100"/>
      <c r="R45" s="100"/>
      <c r="S45" s="100"/>
      <c r="T45" s="100"/>
      <c r="U45" s="100"/>
      <c r="V45" s="100"/>
      <c r="W45" s="100"/>
      <c r="X45" s="103"/>
      <c r="Y45" s="103"/>
      <c r="Z45" s="103"/>
      <c r="AA45" s="103"/>
      <c r="AB45" s="103"/>
      <c r="AC45" s="103"/>
      <c r="AD45" s="103"/>
      <c r="AE45" s="103"/>
      <c r="AF45" s="103"/>
      <c r="AG45" s="103"/>
      <c r="AH45" s="104"/>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row>
    <row r="46" spans="1:65" s="100" customFormat="1" ht="27.75" customHeight="1" x14ac:dyDescent="0.25">
      <c r="A46" s="2"/>
      <c r="B46" s="2"/>
      <c r="C46" s="2"/>
      <c r="D46" s="2"/>
      <c r="E46" s="2"/>
      <c r="F46" s="2"/>
      <c r="G46" s="2"/>
      <c r="H46" s="2"/>
      <c r="I46" s="2"/>
      <c r="J46" s="2"/>
      <c r="K46" s="102"/>
      <c r="X46" s="103"/>
      <c r="Y46" s="103"/>
      <c r="Z46" s="103"/>
      <c r="AA46" s="103"/>
      <c r="AB46" s="103"/>
      <c r="AC46" s="103"/>
      <c r="AD46" s="103"/>
      <c r="AE46" s="103"/>
      <c r="AF46" s="103"/>
      <c r="AG46" s="103"/>
      <c r="AH46" s="104"/>
    </row>
    <row r="47" spans="1:65" s="100" customFormat="1" ht="18.75" customHeight="1" x14ac:dyDescent="0.25">
      <c r="A47" s="102"/>
      <c r="B47" s="102"/>
      <c r="C47" s="102"/>
      <c r="D47" s="102"/>
      <c r="E47" s="102"/>
      <c r="F47" s="102"/>
      <c r="G47" s="102"/>
      <c r="H47" s="102"/>
      <c r="I47" s="102"/>
      <c r="J47" s="102"/>
      <c r="K47" s="102"/>
      <c r="X47" s="103"/>
      <c r="Y47" s="103"/>
      <c r="Z47" s="103"/>
      <c r="AA47" s="103"/>
      <c r="AB47" s="103"/>
      <c r="AC47" s="103"/>
      <c r="AD47" s="103"/>
      <c r="AE47" s="103"/>
      <c r="AF47" s="103"/>
      <c r="AG47" s="103"/>
      <c r="AH47" s="104"/>
    </row>
    <row r="48" spans="1:65" s="100" customFormat="1" x14ac:dyDescent="0.25">
      <c r="A48" s="102"/>
      <c r="B48" s="102"/>
      <c r="C48" s="102"/>
      <c r="D48" s="102"/>
      <c r="E48" s="102"/>
      <c r="F48" s="102"/>
      <c r="G48" s="102"/>
      <c r="H48" s="102"/>
      <c r="I48" s="102"/>
      <c r="J48" s="102"/>
      <c r="K48" s="102"/>
      <c r="X48" s="103"/>
      <c r="Y48" s="103"/>
      <c r="Z48" s="103"/>
      <c r="AA48" s="103"/>
      <c r="AB48" s="103"/>
      <c r="AC48" s="103"/>
      <c r="AD48" s="103"/>
      <c r="AE48" s="103"/>
      <c r="AF48" s="103"/>
      <c r="AG48" s="103"/>
      <c r="AH48" s="104"/>
    </row>
    <row r="49" spans="1:34" s="100" customFormat="1" x14ac:dyDescent="0.25">
      <c r="A49" s="102"/>
      <c r="B49" s="102"/>
      <c r="C49" s="102"/>
      <c r="D49" s="102"/>
      <c r="E49" s="102"/>
      <c r="F49" s="102"/>
      <c r="G49" s="102"/>
      <c r="H49" s="102"/>
      <c r="I49" s="102"/>
      <c r="J49" s="102"/>
      <c r="K49" s="102"/>
      <c r="X49" s="103"/>
      <c r="Y49" s="103"/>
      <c r="Z49" s="103"/>
      <c r="AA49" s="103"/>
      <c r="AB49" s="103"/>
      <c r="AC49" s="103"/>
      <c r="AD49" s="103"/>
      <c r="AE49" s="103"/>
      <c r="AF49" s="103"/>
      <c r="AG49" s="103"/>
      <c r="AH49" s="104"/>
    </row>
    <row r="50" spans="1:34" s="100" customFormat="1" x14ac:dyDescent="0.25">
      <c r="A50" s="102"/>
      <c r="B50" s="102"/>
      <c r="C50" s="102"/>
      <c r="D50" s="102"/>
      <c r="E50" s="102"/>
      <c r="F50" s="102"/>
      <c r="G50" s="102"/>
      <c r="H50" s="102"/>
      <c r="I50" s="102"/>
      <c r="J50" s="102"/>
      <c r="K50" s="102"/>
      <c r="X50" s="103"/>
      <c r="Y50" s="103"/>
      <c r="Z50" s="103"/>
      <c r="AA50" s="103"/>
      <c r="AB50" s="103"/>
      <c r="AC50" s="103"/>
      <c r="AD50" s="103"/>
      <c r="AE50" s="103"/>
      <c r="AF50" s="103"/>
      <c r="AG50" s="103"/>
      <c r="AH50" s="104"/>
    </row>
    <row r="51" spans="1:34" s="100" customFormat="1" x14ac:dyDescent="0.25">
      <c r="A51" s="102"/>
      <c r="B51" s="102"/>
      <c r="C51" s="102"/>
      <c r="D51" s="102"/>
      <c r="E51" s="102"/>
      <c r="F51" s="102"/>
      <c r="G51" s="102"/>
      <c r="H51" s="102"/>
      <c r="I51" s="102"/>
      <c r="J51" s="102"/>
      <c r="K51" s="102"/>
      <c r="X51" s="103"/>
      <c r="Y51" s="103"/>
      <c r="Z51" s="103"/>
      <c r="AA51" s="103"/>
      <c r="AB51" s="103"/>
      <c r="AC51" s="103"/>
      <c r="AD51" s="103"/>
      <c r="AE51" s="103"/>
      <c r="AF51" s="103"/>
      <c r="AG51" s="103"/>
      <c r="AH51" s="104"/>
    </row>
    <row r="52" spans="1:34" s="100" customFormat="1" x14ac:dyDescent="0.25">
      <c r="A52" s="102"/>
      <c r="B52" s="102"/>
      <c r="C52" s="102"/>
      <c r="D52" s="102"/>
      <c r="E52" s="102"/>
      <c r="F52" s="102"/>
      <c r="G52" s="102"/>
      <c r="H52" s="102"/>
      <c r="I52" s="102"/>
      <c r="J52" s="102"/>
      <c r="K52" s="102"/>
      <c r="X52" s="103"/>
      <c r="Y52" s="103"/>
      <c r="Z52" s="103"/>
      <c r="AA52" s="103"/>
      <c r="AB52" s="103"/>
      <c r="AC52" s="103"/>
      <c r="AD52" s="103"/>
      <c r="AE52" s="103"/>
      <c r="AF52" s="103"/>
      <c r="AG52" s="103"/>
      <c r="AH52" s="104"/>
    </row>
    <row r="53" spans="1:34" s="100" customFormat="1" x14ac:dyDescent="0.25">
      <c r="A53" s="102"/>
      <c r="B53" s="102"/>
      <c r="C53" s="102"/>
      <c r="D53" s="102"/>
      <c r="E53" s="102"/>
      <c r="F53" s="102"/>
      <c r="G53" s="102"/>
      <c r="H53" s="102"/>
      <c r="I53" s="102"/>
      <c r="J53" s="102"/>
      <c r="K53" s="102"/>
      <c r="X53" s="103"/>
      <c r="Y53" s="103"/>
      <c r="Z53" s="103"/>
      <c r="AA53" s="103"/>
      <c r="AB53" s="103"/>
      <c r="AC53" s="103"/>
      <c r="AD53" s="103"/>
      <c r="AE53" s="103"/>
      <c r="AF53" s="103"/>
      <c r="AG53" s="103"/>
      <c r="AH53" s="104"/>
    </row>
    <row r="54" spans="1:34" s="100" customFormat="1" x14ac:dyDescent="0.25">
      <c r="A54" s="102"/>
      <c r="B54" s="102"/>
      <c r="C54" s="102"/>
      <c r="D54" s="102"/>
      <c r="E54" s="102"/>
      <c r="F54" s="102"/>
      <c r="G54" s="102"/>
      <c r="H54" s="102"/>
      <c r="I54" s="102"/>
      <c r="J54" s="102"/>
      <c r="K54" s="102"/>
      <c r="X54" s="103"/>
      <c r="Y54" s="103"/>
      <c r="Z54" s="103"/>
      <c r="AA54" s="103"/>
      <c r="AB54" s="103"/>
      <c r="AC54" s="103"/>
      <c r="AD54" s="103"/>
      <c r="AE54" s="103"/>
      <c r="AF54" s="103"/>
      <c r="AG54" s="103"/>
      <c r="AH54" s="104"/>
    </row>
    <row r="55" spans="1:34" s="100" customFormat="1" x14ac:dyDescent="0.25">
      <c r="A55" s="102"/>
      <c r="B55" s="102"/>
      <c r="C55" s="102"/>
      <c r="D55" s="102"/>
      <c r="E55" s="102"/>
      <c r="F55" s="102"/>
      <c r="G55" s="102"/>
      <c r="H55" s="102"/>
      <c r="I55" s="102"/>
      <c r="J55" s="102"/>
      <c r="K55" s="102"/>
      <c r="X55" s="103"/>
      <c r="Y55" s="103"/>
      <c r="Z55" s="103"/>
      <c r="AA55" s="103"/>
      <c r="AB55" s="103"/>
      <c r="AC55" s="103"/>
      <c r="AD55" s="103"/>
      <c r="AE55" s="103"/>
      <c r="AF55" s="103"/>
      <c r="AG55" s="103"/>
      <c r="AH55" s="104"/>
    </row>
    <row r="56" spans="1:34" s="100" customFormat="1" x14ac:dyDescent="0.25">
      <c r="A56" s="102"/>
      <c r="B56" s="102"/>
      <c r="C56" s="102"/>
      <c r="D56" s="102"/>
      <c r="E56" s="102"/>
      <c r="F56" s="102"/>
      <c r="G56" s="102"/>
      <c r="H56" s="102"/>
      <c r="I56" s="102"/>
      <c r="J56" s="102"/>
      <c r="K56" s="102"/>
      <c r="X56" s="103"/>
      <c r="Y56" s="103"/>
      <c r="Z56" s="103"/>
      <c r="AA56" s="103"/>
      <c r="AB56" s="103"/>
      <c r="AC56" s="103"/>
      <c r="AD56" s="103"/>
      <c r="AE56" s="103"/>
      <c r="AF56" s="103"/>
      <c r="AG56" s="103"/>
      <c r="AH56" s="104"/>
    </row>
    <row r="57" spans="1:34" s="100" customFormat="1" x14ac:dyDescent="0.25">
      <c r="A57" s="102"/>
      <c r="B57" s="102"/>
      <c r="C57" s="102"/>
      <c r="D57" s="102"/>
      <c r="E57" s="102"/>
      <c r="F57" s="102"/>
      <c r="G57" s="102"/>
      <c r="H57" s="102"/>
      <c r="I57" s="102"/>
      <c r="J57" s="102"/>
      <c r="K57" s="102"/>
      <c r="X57" s="103"/>
      <c r="Y57" s="103"/>
      <c r="Z57" s="103"/>
      <c r="AA57" s="103"/>
      <c r="AB57" s="103"/>
      <c r="AC57" s="103"/>
      <c r="AD57" s="103"/>
      <c r="AE57" s="103"/>
      <c r="AF57" s="103"/>
      <c r="AG57" s="103"/>
      <c r="AH57" s="104"/>
    </row>
    <row r="58" spans="1:34" s="100" customFormat="1" x14ac:dyDescent="0.25">
      <c r="X58" s="103"/>
      <c r="Y58" s="103"/>
      <c r="Z58" s="103"/>
      <c r="AA58" s="103"/>
      <c r="AB58" s="103"/>
      <c r="AC58" s="103"/>
      <c r="AD58" s="103"/>
      <c r="AE58" s="103"/>
      <c r="AF58" s="103"/>
      <c r="AG58" s="103"/>
      <c r="AH58" s="104"/>
    </row>
    <row r="59" spans="1:34" s="100" customFormat="1" x14ac:dyDescent="0.25">
      <c r="X59" s="103"/>
      <c r="Y59" s="103"/>
      <c r="Z59" s="103"/>
      <c r="AA59" s="103"/>
      <c r="AB59" s="103"/>
      <c r="AC59" s="103"/>
      <c r="AD59" s="103"/>
      <c r="AE59" s="103"/>
      <c r="AF59" s="103"/>
      <c r="AG59" s="103"/>
      <c r="AH59" s="104"/>
    </row>
    <row r="60" spans="1:34" s="100" customFormat="1" x14ac:dyDescent="0.25">
      <c r="X60" s="103"/>
      <c r="Y60" s="103"/>
      <c r="Z60" s="103"/>
      <c r="AA60" s="103"/>
      <c r="AB60" s="103"/>
      <c r="AC60" s="103"/>
      <c r="AD60" s="103"/>
      <c r="AE60" s="103"/>
      <c r="AF60" s="103"/>
      <c r="AG60" s="103"/>
      <c r="AH60" s="104"/>
    </row>
    <row r="61" spans="1:34" s="100" customFormat="1" x14ac:dyDescent="0.25">
      <c r="X61" s="103"/>
      <c r="Y61" s="103"/>
      <c r="Z61" s="103"/>
      <c r="AA61" s="103"/>
      <c r="AB61" s="103"/>
      <c r="AC61" s="103"/>
      <c r="AD61" s="103"/>
      <c r="AE61" s="103"/>
      <c r="AF61" s="103"/>
      <c r="AG61" s="103"/>
      <c r="AH61" s="104"/>
    </row>
    <row r="62" spans="1:34" s="100" customFormat="1" x14ac:dyDescent="0.25">
      <c r="X62" s="103"/>
      <c r="Y62" s="103"/>
      <c r="Z62" s="103"/>
      <c r="AA62" s="103"/>
      <c r="AB62" s="103"/>
      <c r="AC62" s="103"/>
      <c r="AD62" s="103"/>
      <c r="AE62" s="103"/>
      <c r="AF62" s="103"/>
      <c r="AG62" s="103"/>
      <c r="AH62" s="104"/>
    </row>
    <row r="63" spans="1:34" s="100" customFormat="1" x14ac:dyDescent="0.25">
      <c r="X63" s="103"/>
      <c r="Y63" s="103"/>
      <c r="Z63" s="103"/>
      <c r="AA63" s="103"/>
      <c r="AB63" s="103"/>
      <c r="AC63" s="103"/>
      <c r="AD63" s="103"/>
      <c r="AE63" s="103"/>
      <c r="AF63" s="103"/>
      <c r="AG63" s="103"/>
      <c r="AH63" s="104"/>
    </row>
    <row r="64" spans="1:34" s="100" customFormat="1" x14ac:dyDescent="0.25">
      <c r="X64" s="103"/>
      <c r="Y64" s="103"/>
      <c r="Z64" s="103"/>
      <c r="AA64" s="103"/>
      <c r="AB64" s="103"/>
      <c r="AC64" s="103"/>
      <c r="AD64" s="103"/>
      <c r="AE64" s="103"/>
      <c r="AF64" s="103"/>
      <c r="AG64" s="103"/>
      <c r="AH64" s="104"/>
    </row>
    <row r="65" spans="24:34" s="100" customFormat="1" x14ac:dyDescent="0.25">
      <c r="X65" s="103"/>
      <c r="Y65" s="103"/>
      <c r="Z65" s="103"/>
      <c r="AA65" s="103"/>
      <c r="AB65" s="103"/>
      <c r="AC65" s="103"/>
      <c r="AD65" s="103"/>
      <c r="AE65" s="103"/>
      <c r="AF65" s="103"/>
      <c r="AG65" s="103"/>
      <c r="AH65" s="104"/>
    </row>
    <row r="66" spans="24:34" s="100" customFormat="1" x14ac:dyDescent="0.25">
      <c r="X66" s="103"/>
      <c r="Y66" s="103"/>
      <c r="Z66" s="103"/>
      <c r="AA66" s="103"/>
      <c r="AB66" s="103"/>
      <c r="AC66" s="103"/>
      <c r="AD66" s="103"/>
      <c r="AE66" s="103"/>
      <c r="AF66" s="103"/>
      <c r="AG66" s="103"/>
      <c r="AH66" s="104"/>
    </row>
    <row r="67" spans="24:34" s="100" customFormat="1" x14ac:dyDescent="0.25">
      <c r="X67" s="103"/>
      <c r="Y67" s="103"/>
      <c r="Z67" s="103"/>
      <c r="AA67" s="103"/>
      <c r="AB67" s="103"/>
      <c r="AC67" s="103"/>
      <c r="AD67" s="103"/>
      <c r="AE67" s="103"/>
      <c r="AF67" s="103"/>
      <c r="AG67" s="103"/>
      <c r="AH67" s="104"/>
    </row>
    <row r="68" spans="24:34" s="100" customFormat="1" x14ac:dyDescent="0.25">
      <c r="X68" s="103"/>
      <c r="Y68" s="103"/>
      <c r="Z68" s="103"/>
      <c r="AA68" s="103"/>
      <c r="AB68" s="103"/>
      <c r="AC68" s="103"/>
      <c r="AD68" s="103"/>
      <c r="AE68" s="103"/>
      <c r="AF68" s="103"/>
      <c r="AG68" s="103"/>
      <c r="AH68" s="104"/>
    </row>
    <row r="69" spans="24:34" s="100" customFormat="1" x14ac:dyDescent="0.25">
      <c r="X69" s="103"/>
      <c r="Y69" s="103"/>
      <c r="Z69" s="103"/>
      <c r="AA69" s="103"/>
      <c r="AB69" s="103"/>
      <c r="AC69" s="103"/>
      <c r="AD69" s="103"/>
      <c r="AE69" s="103"/>
      <c r="AF69" s="103"/>
      <c r="AG69" s="103"/>
      <c r="AH69" s="104"/>
    </row>
    <row r="70" spans="24:34" s="100" customFormat="1" x14ac:dyDescent="0.25">
      <c r="X70" s="103"/>
      <c r="Y70" s="103"/>
      <c r="Z70" s="103"/>
      <c r="AA70" s="103"/>
      <c r="AB70" s="103"/>
      <c r="AC70" s="103"/>
      <c r="AD70" s="103"/>
      <c r="AE70" s="103"/>
      <c r="AF70" s="103"/>
      <c r="AG70" s="103"/>
      <c r="AH70" s="104"/>
    </row>
    <row r="71" spans="24:34" s="100" customFormat="1" x14ac:dyDescent="0.25">
      <c r="X71" s="103"/>
      <c r="Y71" s="103"/>
      <c r="Z71" s="103"/>
      <c r="AA71" s="103"/>
      <c r="AB71" s="103"/>
      <c r="AC71" s="103"/>
      <c r="AD71" s="103"/>
      <c r="AE71" s="103"/>
      <c r="AF71" s="103"/>
      <c r="AG71" s="103"/>
      <c r="AH71" s="104"/>
    </row>
    <row r="72" spans="24:34" s="100" customFormat="1" x14ac:dyDescent="0.25">
      <c r="X72" s="103"/>
      <c r="Y72" s="103"/>
      <c r="Z72" s="103"/>
      <c r="AA72" s="103"/>
      <c r="AB72" s="103"/>
      <c r="AC72" s="103"/>
      <c r="AD72" s="103"/>
      <c r="AE72" s="103"/>
      <c r="AF72" s="103"/>
      <c r="AG72" s="103"/>
      <c r="AH72" s="104"/>
    </row>
    <row r="73" spans="24:34" s="100" customFormat="1" x14ac:dyDescent="0.25">
      <c r="X73" s="103"/>
      <c r="Y73" s="103"/>
      <c r="Z73" s="103"/>
      <c r="AA73" s="103"/>
      <c r="AB73" s="103"/>
      <c r="AC73" s="103"/>
      <c r="AD73" s="103"/>
      <c r="AE73" s="103"/>
      <c r="AF73" s="103"/>
      <c r="AG73" s="103"/>
      <c r="AH73" s="104"/>
    </row>
    <row r="74" spans="24:34" s="100" customFormat="1" x14ac:dyDescent="0.25">
      <c r="X74" s="103"/>
      <c r="Y74" s="103"/>
      <c r="Z74" s="103"/>
      <c r="AA74" s="103"/>
      <c r="AB74" s="103"/>
      <c r="AC74" s="103"/>
      <c r="AD74" s="103"/>
      <c r="AE74" s="103"/>
      <c r="AF74" s="103"/>
      <c r="AG74" s="103"/>
      <c r="AH74" s="104"/>
    </row>
    <row r="75" spans="24:34" s="100" customFormat="1" x14ac:dyDescent="0.25">
      <c r="X75" s="103"/>
      <c r="Y75" s="103"/>
      <c r="Z75" s="103"/>
      <c r="AA75" s="103"/>
      <c r="AB75" s="103"/>
      <c r="AC75" s="103"/>
      <c r="AD75" s="103"/>
      <c r="AE75" s="103"/>
      <c r="AF75" s="103"/>
      <c r="AG75" s="103"/>
      <c r="AH75" s="104"/>
    </row>
    <row r="76" spans="24:34" s="100" customFormat="1" x14ac:dyDescent="0.25">
      <c r="X76" s="103"/>
      <c r="Y76" s="103"/>
      <c r="Z76" s="103"/>
      <c r="AA76" s="103"/>
      <c r="AB76" s="103"/>
      <c r="AC76" s="103"/>
      <c r="AD76" s="103"/>
      <c r="AE76" s="103"/>
      <c r="AF76" s="103"/>
      <c r="AG76" s="103"/>
      <c r="AH76" s="104"/>
    </row>
    <row r="77" spans="24:34" s="100" customFormat="1" x14ac:dyDescent="0.25">
      <c r="X77" s="103"/>
      <c r="Y77" s="103"/>
      <c r="Z77" s="103"/>
      <c r="AA77" s="103"/>
      <c r="AB77" s="103"/>
      <c r="AC77" s="103"/>
      <c r="AD77" s="103"/>
      <c r="AE77" s="103"/>
      <c r="AF77" s="103"/>
      <c r="AG77" s="103"/>
      <c r="AH77" s="104"/>
    </row>
    <row r="78" spans="24:34" s="100" customFormat="1" x14ac:dyDescent="0.25">
      <c r="X78" s="103"/>
      <c r="Y78" s="103"/>
      <c r="Z78" s="103"/>
      <c r="AA78" s="103"/>
      <c r="AB78" s="103"/>
      <c r="AC78" s="103"/>
      <c r="AD78" s="103"/>
      <c r="AE78" s="103"/>
      <c r="AF78" s="103"/>
      <c r="AG78" s="103"/>
      <c r="AH78" s="104"/>
    </row>
    <row r="79" spans="24:34" s="100" customFormat="1" x14ac:dyDescent="0.25">
      <c r="X79" s="103"/>
      <c r="Y79" s="103"/>
      <c r="Z79" s="103"/>
      <c r="AA79" s="103"/>
      <c r="AB79" s="103"/>
      <c r="AC79" s="103"/>
      <c r="AD79" s="103"/>
      <c r="AE79" s="103"/>
      <c r="AF79" s="103"/>
      <c r="AG79" s="103"/>
      <c r="AH79" s="104"/>
    </row>
    <row r="80" spans="24:34" s="100" customFormat="1" x14ac:dyDescent="0.25">
      <c r="X80" s="103"/>
      <c r="Y80" s="103"/>
      <c r="Z80" s="103"/>
      <c r="AA80" s="103"/>
      <c r="AB80" s="103"/>
      <c r="AC80" s="103"/>
      <c r="AD80" s="103"/>
      <c r="AE80" s="103"/>
      <c r="AF80" s="103"/>
      <c r="AG80" s="103"/>
      <c r="AH80" s="104"/>
    </row>
    <row r="81" spans="24:34" s="100" customFormat="1" x14ac:dyDescent="0.25">
      <c r="X81" s="103"/>
      <c r="Y81" s="103"/>
      <c r="Z81" s="103"/>
      <c r="AA81" s="103"/>
      <c r="AB81" s="103"/>
      <c r="AC81" s="103"/>
      <c r="AD81" s="103"/>
      <c r="AE81" s="103"/>
      <c r="AF81" s="103"/>
      <c r="AG81" s="103"/>
      <c r="AH81" s="104"/>
    </row>
    <row r="82" spans="24:34" s="100" customFormat="1" x14ac:dyDescent="0.25">
      <c r="X82" s="103"/>
      <c r="Y82" s="103"/>
      <c r="Z82" s="103"/>
      <c r="AA82" s="103"/>
      <c r="AB82" s="103"/>
      <c r="AC82" s="103"/>
      <c r="AD82" s="103"/>
      <c r="AE82" s="103"/>
      <c r="AF82" s="103"/>
      <c r="AG82" s="103"/>
      <c r="AH82" s="104"/>
    </row>
    <row r="83" spans="24:34" s="100" customFormat="1" x14ac:dyDescent="0.25">
      <c r="X83" s="103"/>
      <c r="Y83" s="103"/>
      <c r="Z83" s="103"/>
      <c r="AA83" s="103"/>
      <c r="AB83" s="103"/>
      <c r="AC83" s="103"/>
      <c r="AD83" s="103"/>
      <c r="AE83" s="103"/>
      <c r="AF83" s="103"/>
      <c r="AG83" s="103"/>
      <c r="AH83" s="104"/>
    </row>
    <row r="84" spans="24:34" s="100" customFormat="1" x14ac:dyDescent="0.25">
      <c r="X84" s="103"/>
      <c r="Y84" s="103"/>
      <c r="Z84" s="103"/>
      <c r="AA84" s="103"/>
      <c r="AB84" s="103"/>
      <c r="AC84" s="103"/>
      <c r="AD84" s="103"/>
      <c r="AE84" s="103"/>
      <c r="AF84" s="103"/>
      <c r="AG84" s="103"/>
      <c r="AH84" s="104"/>
    </row>
    <row r="85" spans="24:34" s="100" customFormat="1" x14ac:dyDescent="0.25">
      <c r="X85" s="103"/>
      <c r="Y85" s="103"/>
      <c r="Z85" s="103"/>
      <c r="AA85" s="103"/>
      <c r="AB85" s="103"/>
      <c r="AC85" s="103"/>
      <c r="AD85" s="103"/>
      <c r="AE85" s="103"/>
      <c r="AF85" s="103"/>
      <c r="AG85" s="103"/>
      <c r="AH85" s="104"/>
    </row>
    <row r="86" spans="24:34" s="100" customFormat="1" x14ac:dyDescent="0.25">
      <c r="X86" s="103"/>
      <c r="Y86" s="103"/>
      <c r="Z86" s="103"/>
      <c r="AA86" s="103"/>
      <c r="AB86" s="103"/>
      <c r="AC86" s="103"/>
      <c r="AD86" s="103"/>
      <c r="AE86" s="103"/>
      <c r="AF86" s="103"/>
      <c r="AG86" s="103"/>
      <c r="AH86" s="104"/>
    </row>
    <row r="87" spans="24:34" s="100" customFormat="1" x14ac:dyDescent="0.25">
      <c r="X87" s="103"/>
      <c r="Y87" s="103"/>
      <c r="Z87" s="103"/>
      <c r="AA87" s="103"/>
      <c r="AB87" s="103"/>
      <c r="AC87" s="103"/>
      <c r="AD87" s="103"/>
      <c r="AE87" s="103"/>
      <c r="AF87" s="103"/>
      <c r="AG87" s="103"/>
      <c r="AH87" s="104"/>
    </row>
    <row r="88" spans="24:34" s="100" customFormat="1" x14ac:dyDescent="0.25">
      <c r="X88" s="103"/>
      <c r="Y88" s="103"/>
      <c r="Z88" s="103"/>
      <c r="AA88" s="103"/>
      <c r="AB88" s="103"/>
      <c r="AC88" s="103"/>
      <c r="AD88" s="103"/>
      <c r="AE88" s="103"/>
      <c r="AF88" s="103"/>
      <c r="AG88" s="103"/>
      <c r="AH88" s="104"/>
    </row>
    <row r="89" spans="24:34" s="100" customFormat="1" x14ac:dyDescent="0.25">
      <c r="X89" s="103"/>
      <c r="Y89" s="103"/>
      <c r="Z89" s="103"/>
      <c r="AA89" s="103"/>
      <c r="AB89" s="103"/>
      <c r="AC89" s="103"/>
      <c r="AD89" s="103"/>
      <c r="AE89" s="103"/>
      <c r="AF89" s="103"/>
      <c r="AG89" s="103"/>
      <c r="AH89" s="104"/>
    </row>
    <row r="90" spans="24:34" s="100" customFormat="1" x14ac:dyDescent="0.25">
      <c r="X90" s="103"/>
      <c r="Y90" s="103"/>
      <c r="Z90" s="103"/>
      <c r="AA90" s="103"/>
      <c r="AB90" s="103"/>
      <c r="AC90" s="103"/>
      <c r="AD90" s="103"/>
      <c r="AE90" s="103"/>
      <c r="AF90" s="103"/>
      <c r="AG90" s="103"/>
      <c r="AH90" s="104"/>
    </row>
    <row r="91" spans="24:34" s="100" customFormat="1" x14ac:dyDescent="0.25">
      <c r="X91" s="103"/>
      <c r="Y91" s="103"/>
      <c r="Z91" s="103"/>
      <c r="AA91" s="103"/>
      <c r="AB91" s="103"/>
      <c r="AC91" s="103"/>
      <c r="AD91" s="103"/>
      <c r="AE91" s="103"/>
      <c r="AF91" s="103"/>
      <c r="AG91" s="103"/>
      <c r="AH91" s="104"/>
    </row>
    <row r="92" spans="24:34" s="100" customFormat="1" x14ac:dyDescent="0.25">
      <c r="X92" s="103"/>
      <c r="Y92" s="103"/>
      <c r="Z92" s="103"/>
      <c r="AA92" s="103"/>
      <c r="AB92" s="103"/>
      <c r="AC92" s="103"/>
      <c r="AD92" s="103"/>
      <c r="AE92" s="103"/>
      <c r="AF92" s="103"/>
      <c r="AG92" s="103"/>
      <c r="AH92" s="104"/>
    </row>
    <row r="93" spans="24:34" s="100" customFormat="1" x14ac:dyDescent="0.25">
      <c r="X93" s="103"/>
      <c r="Y93" s="103"/>
      <c r="Z93" s="103"/>
      <c r="AA93" s="103"/>
      <c r="AB93" s="103"/>
      <c r="AC93" s="103"/>
      <c r="AD93" s="103"/>
      <c r="AE93" s="103"/>
      <c r="AF93" s="103"/>
      <c r="AG93" s="103"/>
      <c r="AH93" s="104"/>
    </row>
    <row r="94" spans="24:34" s="100" customFormat="1" x14ac:dyDescent="0.25">
      <c r="X94" s="103"/>
      <c r="Y94" s="103"/>
      <c r="Z94" s="103"/>
      <c r="AA94" s="103"/>
      <c r="AB94" s="103"/>
      <c r="AC94" s="103"/>
      <c r="AD94" s="103"/>
      <c r="AE94" s="103"/>
      <c r="AF94" s="103"/>
      <c r="AG94" s="103"/>
      <c r="AH94" s="104"/>
    </row>
    <row r="95" spans="24:34" s="100" customFormat="1" x14ac:dyDescent="0.25">
      <c r="X95" s="103"/>
      <c r="Y95" s="103"/>
      <c r="Z95" s="103"/>
      <c r="AA95" s="103"/>
      <c r="AB95" s="103"/>
      <c r="AC95" s="103"/>
      <c r="AD95" s="103"/>
      <c r="AE95" s="103"/>
      <c r="AF95" s="103"/>
      <c r="AG95" s="103"/>
      <c r="AH95" s="104"/>
    </row>
    <row r="96" spans="24:34" s="100" customFormat="1" x14ac:dyDescent="0.25">
      <c r="X96" s="103"/>
      <c r="Y96" s="103"/>
      <c r="Z96" s="103"/>
      <c r="AA96" s="103"/>
      <c r="AB96" s="103"/>
      <c r="AC96" s="103"/>
      <c r="AD96" s="103"/>
      <c r="AE96" s="103"/>
      <c r="AF96" s="103"/>
      <c r="AG96" s="103"/>
      <c r="AH96" s="104"/>
    </row>
    <row r="97" spans="24:34" s="100" customFormat="1" x14ac:dyDescent="0.25">
      <c r="X97" s="103"/>
      <c r="Y97" s="103"/>
      <c r="Z97" s="103"/>
      <c r="AA97" s="103"/>
      <c r="AB97" s="103"/>
      <c r="AC97" s="103"/>
      <c r="AD97" s="103"/>
      <c r="AE97" s="103"/>
      <c r="AF97" s="103"/>
      <c r="AG97" s="103"/>
      <c r="AH97" s="104"/>
    </row>
    <row r="98" spans="24:34" s="100" customFormat="1" x14ac:dyDescent="0.25">
      <c r="X98" s="103"/>
      <c r="Y98" s="103"/>
      <c r="Z98" s="103"/>
      <c r="AA98" s="103"/>
      <c r="AB98" s="103"/>
      <c r="AC98" s="103"/>
      <c r="AD98" s="103"/>
      <c r="AE98" s="103"/>
      <c r="AF98" s="103"/>
      <c r="AG98" s="103"/>
      <c r="AH98" s="104"/>
    </row>
    <row r="99" spans="24:34" s="100" customFormat="1" x14ac:dyDescent="0.25">
      <c r="X99" s="103"/>
      <c r="Y99" s="103"/>
      <c r="Z99" s="103"/>
      <c r="AA99" s="103"/>
      <c r="AB99" s="103"/>
      <c r="AC99" s="103"/>
      <c r="AD99" s="103"/>
      <c r="AE99" s="103"/>
      <c r="AF99" s="103"/>
      <c r="AG99" s="103"/>
      <c r="AH99" s="104"/>
    </row>
    <row r="100" spans="24:34" s="100" customFormat="1" x14ac:dyDescent="0.25">
      <c r="X100" s="103"/>
      <c r="Y100" s="103"/>
      <c r="Z100" s="103"/>
      <c r="AA100" s="103"/>
      <c r="AB100" s="103"/>
      <c r="AC100" s="103"/>
      <c r="AD100" s="103"/>
      <c r="AE100" s="103"/>
      <c r="AF100" s="103"/>
      <c r="AG100" s="103"/>
      <c r="AH100" s="104"/>
    </row>
    <row r="101" spans="24:34" s="100" customFormat="1" x14ac:dyDescent="0.25">
      <c r="X101" s="103"/>
      <c r="Y101" s="103"/>
      <c r="Z101" s="103"/>
      <c r="AA101" s="103"/>
      <c r="AB101" s="103"/>
      <c r="AC101" s="103"/>
      <c r="AD101" s="103"/>
      <c r="AE101" s="103"/>
      <c r="AF101" s="103"/>
      <c r="AG101" s="103"/>
      <c r="AH101" s="104"/>
    </row>
    <row r="102" spans="24:34" s="100" customFormat="1" x14ac:dyDescent="0.25">
      <c r="X102" s="103"/>
      <c r="Y102" s="103"/>
      <c r="Z102" s="103"/>
      <c r="AA102" s="103"/>
      <c r="AB102" s="103"/>
      <c r="AC102" s="103"/>
      <c r="AD102" s="103"/>
      <c r="AE102" s="103"/>
      <c r="AF102" s="103"/>
      <c r="AG102" s="103"/>
      <c r="AH102" s="104"/>
    </row>
    <row r="103" spans="24:34" s="100" customFormat="1" x14ac:dyDescent="0.25">
      <c r="X103" s="103"/>
      <c r="Y103" s="103"/>
      <c r="Z103" s="103"/>
      <c r="AA103" s="103"/>
      <c r="AB103" s="103"/>
      <c r="AC103" s="103"/>
      <c r="AD103" s="103"/>
      <c r="AE103" s="103"/>
      <c r="AF103" s="103"/>
      <c r="AG103" s="103"/>
      <c r="AH103" s="104"/>
    </row>
    <row r="104" spans="24:34" s="100" customFormat="1" x14ac:dyDescent="0.25">
      <c r="X104" s="103"/>
      <c r="Y104" s="103"/>
      <c r="Z104" s="103"/>
      <c r="AA104" s="103"/>
      <c r="AB104" s="103"/>
      <c r="AC104" s="103"/>
      <c r="AD104" s="103"/>
      <c r="AE104" s="103"/>
      <c r="AF104" s="103"/>
      <c r="AG104" s="103"/>
      <c r="AH104" s="104"/>
    </row>
    <row r="105" spans="24:34" s="100" customFormat="1" x14ac:dyDescent="0.25">
      <c r="X105" s="103"/>
      <c r="Y105" s="103"/>
      <c r="Z105" s="103"/>
      <c r="AA105" s="103"/>
      <c r="AB105" s="103"/>
      <c r="AC105" s="103"/>
      <c r="AD105" s="103"/>
      <c r="AE105" s="103"/>
      <c r="AF105" s="103"/>
      <c r="AG105" s="103"/>
      <c r="AH105" s="104"/>
    </row>
    <row r="106" spans="24:34" s="100" customFormat="1" x14ac:dyDescent="0.25">
      <c r="X106" s="103"/>
      <c r="Y106" s="103"/>
      <c r="Z106" s="103"/>
      <c r="AA106" s="103"/>
      <c r="AB106" s="103"/>
      <c r="AC106" s="103"/>
      <c r="AD106" s="103"/>
      <c r="AE106" s="103"/>
      <c r="AF106" s="103"/>
      <c r="AG106" s="103"/>
      <c r="AH106" s="104"/>
    </row>
    <row r="107" spans="24:34" s="100" customFormat="1" x14ac:dyDescent="0.25">
      <c r="X107" s="103"/>
      <c r="Y107" s="103"/>
      <c r="Z107" s="103"/>
      <c r="AA107" s="103"/>
      <c r="AB107" s="103"/>
      <c r="AC107" s="103"/>
      <c r="AD107" s="103"/>
      <c r="AE107" s="103"/>
      <c r="AF107" s="103"/>
      <c r="AG107" s="103"/>
      <c r="AH107" s="104"/>
    </row>
    <row r="108" spans="24:34" s="100" customFormat="1" x14ac:dyDescent="0.25">
      <c r="X108" s="103"/>
      <c r="Y108" s="103"/>
      <c r="Z108" s="103"/>
      <c r="AA108" s="103"/>
      <c r="AB108" s="103"/>
      <c r="AC108" s="103"/>
      <c r="AD108" s="103"/>
      <c r="AE108" s="103"/>
      <c r="AF108" s="103"/>
      <c r="AG108" s="103"/>
      <c r="AH108" s="104"/>
    </row>
    <row r="109" spans="24:34" s="100" customFormat="1" x14ac:dyDescent="0.25">
      <c r="X109" s="103"/>
      <c r="Y109" s="103"/>
      <c r="Z109" s="103"/>
      <c r="AA109" s="103"/>
      <c r="AB109" s="103"/>
      <c r="AC109" s="103"/>
      <c r="AD109" s="103"/>
      <c r="AE109" s="103"/>
      <c r="AF109" s="103"/>
      <c r="AG109" s="103"/>
      <c r="AH109" s="104"/>
    </row>
    <row r="110" spans="24:34" s="100" customFormat="1" x14ac:dyDescent="0.25">
      <c r="X110" s="103"/>
      <c r="Y110" s="103"/>
      <c r="Z110" s="103"/>
      <c r="AA110" s="103"/>
      <c r="AB110" s="103"/>
      <c r="AC110" s="103"/>
      <c r="AD110" s="103"/>
      <c r="AE110" s="103"/>
      <c r="AF110" s="103"/>
      <c r="AG110" s="103"/>
      <c r="AH110" s="104"/>
    </row>
    <row r="111" spans="24:34" s="100" customFormat="1" x14ac:dyDescent="0.25">
      <c r="X111" s="103"/>
      <c r="Y111" s="103"/>
      <c r="Z111" s="103"/>
      <c r="AA111" s="103"/>
      <c r="AB111" s="103"/>
      <c r="AC111" s="103"/>
      <c r="AD111" s="103"/>
      <c r="AE111" s="103"/>
      <c r="AF111" s="103"/>
      <c r="AG111" s="103"/>
      <c r="AH111" s="104"/>
    </row>
    <row r="112" spans="24:34" s="100" customFormat="1" x14ac:dyDescent="0.25">
      <c r="X112" s="103"/>
      <c r="Y112" s="103"/>
      <c r="Z112" s="103"/>
      <c r="AA112" s="103"/>
      <c r="AB112" s="103"/>
      <c r="AC112" s="103"/>
      <c r="AD112" s="103"/>
      <c r="AE112" s="103"/>
      <c r="AF112" s="103"/>
      <c r="AG112" s="103"/>
      <c r="AH112" s="104"/>
    </row>
    <row r="113" spans="24:34" s="100" customFormat="1" x14ac:dyDescent="0.25">
      <c r="X113" s="103"/>
      <c r="Y113" s="103"/>
      <c r="Z113" s="103"/>
      <c r="AA113" s="103"/>
      <c r="AB113" s="103"/>
      <c r="AC113" s="103"/>
      <c r="AD113" s="103"/>
      <c r="AE113" s="103"/>
      <c r="AF113" s="103"/>
      <c r="AG113" s="103"/>
      <c r="AH113" s="104"/>
    </row>
    <row r="114" spans="24:34" s="100" customFormat="1" x14ac:dyDescent="0.25">
      <c r="X114" s="103"/>
      <c r="Y114" s="103"/>
      <c r="Z114" s="103"/>
      <c r="AA114" s="103"/>
      <c r="AB114" s="103"/>
      <c r="AC114" s="103"/>
      <c r="AD114" s="103"/>
      <c r="AE114" s="103"/>
      <c r="AF114" s="103"/>
      <c r="AG114" s="103"/>
      <c r="AH114" s="104"/>
    </row>
    <row r="115" spans="24:34" s="100" customFormat="1" x14ac:dyDescent="0.25">
      <c r="X115" s="103"/>
      <c r="Y115" s="103"/>
      <c r="Z115" s="103"/>
      <c r="AA115" s="103"/>
      <c r="AB115" s="103"/>
      <c r="AC115" s="103"/>
      <c r="AD115" s="103"/>
      <c r="AE115" s="103"/>
      <c r="AF115" s="103"/>
      <c r="AG115" s="103"/>
      <c r="AH115" s="104"/>
    </row>
    <row r="116" spans="24:34" s="100" customFormat="1" x14ac:dyDescent="0.25">
      <c r="X116" s="103"/>
      <c r="Y116" s="103"/>
      <c r="Z116" s="103"/>
      <c r="AA116" s="103"/>
      <c r="AB116" s="103"/>
      <c r="AC116" s="103"/>
      <c r="AD116" s="103"/>
      <c r="AE116" s="103"/>
      <c r="AF116" s="103"/>
      <c r="AG116" s="103"/>
      <c r="AH116" s="104"/>
    </row>
    <row r="117" spans="24:34" s="100" customFormat="1" x14ac:dyDescent="0.25">
      <c r="X117" s="103"/>
      <c r="Y117" s="103"/>
      <c r="Z117" s="103"/>
      <c r="AA117" s="103"/>
      <c r="AB117" s="103"/>
      <c r="AC117" s="103"/>
      <c r="AD117" s="103"/>
      <c r="AE117" s="103"/>
      <c r="AF117" s="103"/>
      <c r="AG117" s="103"/>
      <c r="AH117" s="104"/>
    </row>
    <row r="118" spans="24:34" s="100" customFormat="1" x14ac:dyDescent="0.25">
      <c r="X118" s="103"/>
      <c r="Y118" s="103"/>
      <c r="Z118" s="103"/>
      <c r="AA118" s="103"/>
      <c r="AB118" s="103"/>
      <c r="AC118" s="103"/>
      <c r="AD118" s="103"/>
      <c r="AE118" s="103"/>
      <c r="AF118" s="103"/>
      <c r="AG118" s="103"/>
      <c r="AH118" s="104"/>
    </row>
    <row r="119" spans="24:34" s="100" customFormat="1" x14ac:dyDescent="0.25">
      <c r="X119" s="103"/>
      <c r="Y119" s="103"/>
      <c r="Z119" s="103"/>
      <c r="AA119" s="103"/>
      <c r="AB119" s="103"/>
      <c r="AC119" s="103"/>
      <c r="AD119" s="103"/>
      <c r="AE119" s="103"/>
      <c r="AF119" s="103"/>
      <c r="AG119" s="103"/>
      <c r="AH119" s="104"/>
    </row>
    <row r="120" spans="24:34" s="100" customFormat="1" x14ac:dyDescent="0.25">
      <c r="X120" s="103"/>
      <c r="Y120" s="103"/>
      <c r="Z120" s="103"/>
      <c r="AA120" s="103"/>
      <c r="AB120" s="103"/>
      <c r="AC120" s="103"/>
      <c r="AD120" s="103"/>
      <c r="AE120" s="103"/>
      <c r="AF120" s="103"/>
      <c r="AG120" s="103"/>
      <c r="AH120" s="104"/>
    </row>
    <row r="121" spans="24:34" s="100" customFormat="1" x14ac:dyDescent="0.25">
      <c r="X121" s="103"/>
      <c r="Y121" s="103"/>
      <c r="Z121" s="103"/>
      <c r="AA121" s="103"/>
      <c r="AB121" s="103"/>
      <c r="AC121" s="103"/>
      <c r="AD121" s="103"/>
      <c r="AE121" s="103"/>
      <c r="AF121" s="103"/>
      <c r="AG121" s="103"/>
      <c r="AH121" s="104"/>
    </row>
    <row r="122" spans="24:34" s="100" customFormat="1" x14ac:dyDescent="0.25">
      <c r="X122" s="103"/>
      <c r="Y122" s="103"/>
      <c r="Z122" s="103"/>
      <c r="AA122" s="103"/>
      <c r="AB122" s="103"/>
      <c r="AC122" s="103"/>
      <c r="AD122" s="103"/>
      <c r="AE122" s="103"/>
      <c r="AF122" s="103"/>
      <c r="AG122" s="103"/>
      <c r="AH122" s="104"/>
    </row>
    <row r="123" spans="24:34" s="100" customFormat="1" x14ac:dyDescent="0.25">
      <c r="X123" s="103"/>
      <c r="Y123" s="103"/>
      <c r="Z123" s="103"/>
      <c r="AA123" s="103"/>
      <c r="AB123" s="103"/>
      <c r="AC123" s="103"/>
      <c r="AD123" s="103"/>
      <c r="AE123" s="103"/>
      <c r="AF123" s="103"/>
      <c r="AG123" s="103"/>
      <c r="AH123" s="104"/>
    </row>
    <row r="124" spans="24:34" s="100" customFormat="1" x14ac:dyDescent="0.25">
      <c r="X124" s="103"/>
      <c r="Y124" s="103"/>
      <c r="Z124" s="103"/>
      <c r="AA124" s="103"/>
      <c r="AB124" s="103"/>
      <c r="AC124" s="103"/>
      <c r="AD124" s="103"/>
      <c r="AE124" s="103"/>
      <c r="AF124" s="103"/>
      <c r="AG124" s="103"/>
      <c r="AH124" s="104"/>
    </row>
    <row r="125" spans="24:34" s="100" customFormat="1" x14ac:dyDescent="0.25">
      <c r="X125" s="103"/>
      <c r="Y125" s="103"/>
      <c r="Z125" s="103"/>
      <c r="AA125" s="103"/>
      <c r="AB125" s="103"/>
      <c r="AC125" s="103"/>
      <c r="AD125" s="103"/>
      <c r="AE125" s="103"/>
      <c r="AF125" s="103"/>
      <c r="AG125" s="103"/>
      <c r="AH125" s="104"/>
    </row>
    <row r="126" spans="24:34" s="100" customFormat="1" x14ac:dyDescent="0.25">
      <c r="X126" s="103"/>
      <c r="Y126" s="103"/>
      <c r="Z126" s="103"/>
      <c r="AA126" s="103"/>
      <c r="AB126" s="103"/>
      <c r="AC126" s="103"/>
      <c r="AD126" s="103"/>
      <c r="AE126" s="103"/>
      <c r="AF126" s="103"/>
      <c r="AG126" s="103"/>
      <c r="AH126" s="104"/>
    </row>
    <row r="127" spans="24:34" s="100" customFormat="1" x14ac:dyDescent="0.25">
      <c r="X127" s="103"/>
      <c r="Y127" s="103"/>
      <c r="Z127" s="103"/>
      <c r="AA127" s="103"/>
      <c r="AB127" s="103"/>
      <c r="AC127" s="103"/>
      <c r="AD127" s="103"/>
      <c r="AE127" s="103"/>
      <c r="AF127" s="103"/>
      <c r="AG127" s="103"/>
      <c r="AH127" s="104"/>
    </row>
    <row r="128" spans="24:34" s="100" customFormat="1" x14ac:dyDescent="0.25">
      <c r="X128" s="103"/>
      <c r="Y128" s="103"/>
      <c r="Z128" s="103"/>
      <c r="AA128" s="103"/>
      <c r="AB128" s="103"/>
      <c r="AC128" s="103"/>
      <c r="AD128" s="103"/>
      <c r="AE128" s="103"/>
      <c r="AF128" s="103"/>
      <c r="AG128" s="103"/>
      <c r="AH128" s="104"/>
    </row>
    <row r="129" spans="24:34" s="100" customFormat="1" x14ac:dyDescent="0.25">
      <c r="X129" s="103"/>
      <c r="Y129" s="103"/>
      <c r="Z129" s="103"/>
      <c r="AA129" s="103"/>
      <c r="AB129" s="103"/>
      <c r="AC129" s="103"/>
      <c r="AD129" s="103"/>
      <c r="AE129" s="103"/>
      <c r="AF129" s="103"/>
      <c r="AG129" s="103"/>
      <c r="AH129" s="104"/>
    </row>
    <row r="130" spans="24:34" s="100" customFormat="1" x14ac:dyDescent="0.25">
      <c r="X130" s="103"/>
      <c r="Y130" s="103"/>
      <c r="Z130" s="103"/>
      <c r="AA130" s="103"/>
      <c r="AB130" s="103"/>
      <c r="AC130" s="103"/>
      <c r="AD130" s="103"/>
      <c r="AE130" s="103"/>
      <c r="AF130" s="103"/>
      <c r="AG130" s="103"/>
      <c r="AH130" s="104"/>
    </row>
    <row r="131" spans="24:34" s="100" customFormat="1" x14ac:dyDescent="0.25">
      <c r="X131" s="103"/>
      <c r="Y131" s="103"/>
      <c r="Z131" s="103"/>
      <c r="AA131" s="103"/>
      <c r="AB131" s="103"/>
      <c r="AC131" s="103"/>
      <c r="AD131" s="103"/>
      <c r="AE131" s="103"/>
      <c r="AF131" s="103"/>
      <c r="AG131" s="103"/>
      <c r="AH131" s="104"/>
    </row>
    <row r="132" spans="24:34" s="100" customFormat="1" x14ac:dyDescent="0.25">
      <c r="X132" s="103"/>
      <c r="Y132" s="103"/>
      <c r="Z132" s="103"/>
      <c r="AA132" s="103"/>
      <c r="AB132" s="103"/>
      <c r="AC132" s="103"/>
      <c r="AD132" s="103"/>
      <c r="AE132" s="103"/>
      <c r="AF132" s="103"/>
      <c r="AG132" s="103"/>
      <c r="AH132" s="104"/>
    </row>
    <row r="133" spans="24:34" s="100" customFormat="1" x14ac:dyDescent="0.25">
      <c r="X133" s="103"/>
      <c r="Y133" s="103"/>
      <c r="Z133" s="103"/>
      <c r="AA133" s="103"/>
      <c r="AB133" s="103"/>
      <c r="AC133" s="103"/>
      <c r="AD133" s="103"/>
      <c r="AE133" s="103"/>
      <c r="AF133" s="103"/>
      <c r="AG133" s="103"/>
      <c r="AH133" s="104"/>
    </row>
    <row r="134" spans="24:34" s="100" customFormat="1" x14ac:dyDescent="0.25">
      <c r="X134" s="103"/>
      <c r="Y134" s="103"/>
      <c r="Z134" s="103"/>
      <c r="AA134" s="103"/>
      <c r="AB134" s="103"/>
      <c r="AC134" s="103"/>
      <c r="AD134" s="103"/>
      <c r="AE134" s="103"/>
      <c r="AF134" s="103"/>
      <c r="AG134" s="103"/>
      <c r="AH134" s="104"/>
    </row>
    <row r="135" spans="24:34" s="100" customFormat="1" x14ac:dyDescent="0.25">
      <c r="X135" s="103"/>
      <c r="Y135" s="103"/>
      <c r="Z135" s="103"/>
      <c r="AA135" s="103"/>
      <c r="AB135" s="103"/>
      <c r="AC135" s="103"/>
      <c r="AD135" s="103"/>
      <c r="AE135" s="103"/>
      <c r="AF135" s="103"/>
      <c r="AG135" s="103"/>
      <c r="AH135" s="104"/>
    </row>
    <row r="136" spans="24:34" s="100" customFormat="1" x14ac:dyDescent="0.25">
      <c r="X136" s="103"/>
      <c r="Y136" s="103"/>
      <c r="Z136" s="103"/>
      <c r="AA136" s="103"/>
      <c r="AB136" s="103"/>
      <c r="AC136" s="103"/>
      <c r="AD136" s="103"/>
      <c r="AE136" s="103"/>
      <c r="AF136" s="103"/>
      <c r="AG136" s="103"/>
      <c r="AH136" s="104"/>
    </row>
    <row r="137" spans="24:34" s="100" customFormat="1" x14ac:dyDescent="0.25">
      <c r="X137" s="103"/>
      <c r="Y137" s="103"/>
      <c r="Z137" s="103"/>
      <c r="AA137" s="103"/>
      <c r="AB137" s="103"/>
      <c r="AC137" s="103"/>
      <c r="AD137" s="103"/>
      <c r="AE137" s="103"/>
      <c r="AF137" s="103"/>
      <c r="AG137" s="103"/>
      <c r="AH137" s="104"/>
    </row>
    <row r="138" spans="24:34" s="100" customFormat="1" x14ac:dyDescent="0.25">
      <c r="X138" s="103"/>
      <c r="Y138" s="103"/>
      <c r="Z138" s="103"/>
      <c r="AA138" s="103"/>
      <c r="AB138" s="103"/>
      <c r="AC138" s="103"/>
      <c r="AD138" s="103"/>
      <c r="AE138" s="103"/>
      <c r="AF138" s="103"/>
      <c r="AG138" s="103"/>
      <c r="AH138" s="104"/>
    </row>
    <row r="139" spans="24:34" s="100" customFormat="1" x14ac:dyDescent="0.25">
      <c r="X139" s="103"/>
      <c r="Y139" s="103"/>
      <c r="Z139" s="103"/>
      <c r="AA139" s="103"/>
      <c r="AB139" s="103"/>
      <c r="AC139" s="103"/>
      <c r="AD139" s="103"/>
      <c r="AE139" s="103"/>
      <c r="AF139" s="103"/>
      <c r="AG139" s="103"/>
      <c r="AH139" s="104"/>
    </row>
    <row r="140" spans="24:34" s="100" customFormat="1" x14ac:dyDescent="0.25">
      <c r="X140" s="103"/>
      <c r="Y140" s="103"/>
      <c r="Z140" s="103"/>
      <c r="AA140" s="103"/>
      <c r="AB140" s="103"/>
      <c r="AC140" s="103"/>
      <c r="AD140" s="103"/>
      <c r="AE140" s="103"/>
      <c r="AF140" s="103"/>
      <c r="AG140" s="103"/>
      <c r="AH140" s="104"/>
    </row>
    <row r="141" spans="24:34" s="100" customFormat="1" x14ac:dyDescent="0.25">
      <c r="X141" s="103"/>
      <c r="Y141" s="103"/>
      <c r="Z141" s="103"/>
      <c r="AA141" s="103"/>
      <c r="AB141" s="103"/>
      <c r="AC141" s="103"/>
      <c r="AD141" s="103"/>
      <c r="AE141" s="103"/>
      <c r="AF141" s="103"/>
      <c r="AG141" s="103"/>
      <c r="AH141" s="104"/>
    </row>
    <row r="142" spans="24:34" s="100" customFormat="1" x14ac:dyDescent="0.25">
      <c r="X142" s="103"/>
      <c r="Y142" s="103"/>
      <c r="Z142" s="103"/>
      <c r="AA142" s="103"/>
      <c r="AB142" s="103"/>
      <c r="AC142" s="103"/>
      <c r="AD142" s="103"/>
      <c r="AE142" s="103"/>
      <c r="AF142" s="103"/>
      <c r="AG142" s="103"/>
      <c r="AH142" s="104"/>
    </row>
    <row r="143" spans="24:34" s="100" customFormat="1" x14ac:dyDescent="0.25">
      <c r="X143" s="103"/>
      <c r="Y143" s="103"/>
      <c r="Z143" s="103"/>
      <c r="AA143" s="103"/>
      <c r="AB143" s="103"/>
      <c r="AC143" s="103"/>
      <c r="AD143" s="103"/>
      <c r="AE143" s="103"/>
      <c r="AF143" s="103"/>
      <c r="AG143" s="103"/>
      <c r="AH143" s="104"/>
    </row>
    <row r="144" spans="24:34" s="100" customFormat="1" x14ac:dyDescent="0.25">
      <c r="X144" s="103"/>
      <c r="Y144" s="103"/>
      <c r="Z144" s="103"/>
      <c r="AA144" s="103"/>
      <c r="AB144" s="103"/>
      <c r="AC144" s="103"/>
      <c r="AD144" s="103"/>
      <c r="AE144" s="103"/>
      <c r="AF144" s="103"/>
      <c r="AG144" s="103"/>
      <c r="AH144" s="104"/>
    </row>
    <row r="145" spans="24:34" s="100" customFormat="1" x14ac:dyDescent="0.25">
      <c r="X145" s="103"/>
      <c r="Y145" s="103"/>
      <c r="Z145" s="103"/>
      <c r="AA145" s="103"/>
      <c r="AB145" s="103"/>
      <c r="AC145" s="103"/>
      <c r="AD145" s="103"/>
      <c r="AE145" s="103"/>
      <c r="AF145" s="103"/>
      <c r="AG145" s="103"/>
      <c r="AH145" s="104"/>
    </row>
    <row r="146" spans="24:34" s="100" customFormat="1" x14ac:dyDescent="0.25">
      <c r="X146" s="103"/>
      <c r="Y146" s="103"/>
      <c r="Z146" s="103"/>
      <c r="AA146" s="103"/>
      <c r="AB146" s="103"/>
      <c r="AC146" s="103"/>
      <c r="AD146" s="103"/>
      <c r="AE146" s="103"/>
      <c r="AF146" s="103"/>
      <c r="AG146" s="103"/>
      <c r="AH146" s="104"/>
    </row>
    <row r="147" spans="24:34" s="100" customFormat="1" x14ac:dyDescent="0.25">
      <c r="X147" s="103"/>
      <c r="Y147" s="103"/>
      <c r="Z147" s="103"/>
      <c r="AA147" s="103"/>
      <c r="AB147" s="103"/>
      <c r="AC147" s="103"/>
      <c r="AD147" s="103"/>
      <c r="AE147" s="103"/>
      <c r="AF147" s="103"/>
      <c r="AG147" s="103"/>
      <c r="AH147" s="104"/>
    </row>
    <row r="148" spans="24:34" s="100" customFormat="1" x14ac:dyDescent="0.25">
      <c r="X148" s="103"/>
      <c r="Y148" s="103"/>
      <c r="Z148" s="103"/>
      <c r="AA148" s="103"/>
      <c r="AB148" s="103"/>
      <c r="AC148" s="103"/>
      <c r="AD148" s="103"/>
      <c r="AE148" s="103"/>
      <c r="AF148" s="103"/>
      <c r="AG148" s="103"/>
      <c r="AH148" s="104"/>
    </row>
    <row r="149" spans="24:34" s="100" customFormat="1" x14ac:dyDescent="0.25">
      <c r="X149" s="103"/>
      <c r="Y149" s="103"/>
      <c r="Z149" s="103"/>
      <c r="AA149" s="103"/>
      <c r="AB149" s="103"/>
      <c r="AC149" s="103"/>
      <c r="AD149" s="103"/>
      <c r="AE149" s="103"/>
      <c r="AF149" s="103"/>
      <c r="AG149" s="103"/>
      <c r="AH149" s="104"/>
    </row>
    <row r="150" spans="24:34" s="100" customFormat="1" x14ac:dyDescent="0.25">
      <c r="X150" s="103"/>
      <c r="Y150" s="103"/>
      <c r="Z150" s="103"/>
      <c r="AA150" s="103"/>
      <c r="AB150" s="103"/>
      <c r="AC150" s="103"/>
      <c r="AD150" s="103"/>
      <c r="AE150" s="103"/>
      <c r="AF150" s="103"/>
      <c r="AG150" s="103"/>
      <c r="AH150" s="104"/>
    </row>
    <row r="151" spans="24:34" s="100" customFormat="1" x14ac:dyDescent="0.25">
      <c r="X151" s="103"/>
      <c r="Y151" s="103"/>
      <c r="Z151" s="103"/>
      <c r="AA151" s="103"/>
      <c r="AB151" s="103"/>
      <c r="AC151" s="103"/>
      <c r="AD151" s="103"/>
      <c r="AE151" s="103"/>
      <c r="AF151" s="103"/>
      <c r="AG151" s="103"/>
      <c r="AH151" s="104"/>
    </row>
    <row r="152" spans="24:34" s="100" customFormat="1" x14ac:dyDescent="0.25">
      <c r="X152" s="103"/>
      <c r="Y152" s="103"/>
      <c r="Z152" s="103"/>
      <c r="AA152" s="103"/>
      <c r="AB152" s="103"/>
      <c r="AC152" s="103"/>
      <c r="AD152" s="103"/>
      <c r="AE152" s="103"/>
      <c r="AF152" s="103"/>
      <c r="AG152" s="103"/>
      <c r="AH152" s="104"/>
    </row>
    <row r="153" spans="24:34" s="100" customFormat="1" x14ac:dyDescent="0.25">
      <c r="X153" s="103"/>
      <c r="Y153" s="103"/>
      <c r="Z153" s="103"/>
      <c r="AA153" s="103"/>
      <c r="AB153" s="103"/>
      <c r="AC153" s="103"/>
      <c r="AD153" s="103"/>
      <c r="AE153" s="103"/>
      <c r="AF153" s="103"/>
      <c r="AG153" s="103"/>
      <c r="AH153" s="104"/>
    </row>
    <row r="154" spans="24:34" s="100" customFormat="1" x14ac:dyDescent="0.25">
      <c r="X154" s="103"/>
      <c r="Y154" s="103"/>
      <c r="Z154" s="103"/>
      <c r="AA154" s="103"/>
      <c r="AB154" s="103"/>
      <c r="AC154" s="103"/>
      <c r="AD154" s="103"/>
      <c r="AE154" s="103"/>
      <c r="AF154" s="103"/>
      <c r="AG154" s="103"/>
      <c r="AH154" s="104"/>
    </row>
    <row r="155" spans="24:34" s="100" customFormat="1" x14ac:dyDescent="0.25">
      <c r="X155" s="103"/>
      <c r="Y155" s="103"/>
      <c r="Z155" s="103"/>
      <c r="AA155" s="103"/>
      <c r="AB155" s="103"/>
      <c r="AC155" s="103"/>
      <c r="AD155" s="103"/>
      <c r="AE155" s="103"/>
      <c r="AF155" s="103"/>
      <c r="AG155" s="103"/>
      <c r="AH155" s="104"/>
    </row>
    <row r="156" spans="24:34" s="100" customFormat="1" x14ac:dyDescent="0.25">
      <c r="X156" s="103"/>
      <c r="Y156" s="103"/>
      <c r="Z156" s="103"/>
      <c r="AA156" s="103"/>
      <c r="AB156" s="103"/>
      <c r="AC156" s="103"/>
      <c r="AD156" s="103"/>
      <c r="AE156" s="103"/>
      <c r="AF156" s="103"/>
      <c r="AG156" s="103"/>
      <c r="AH156" s="104"/>
    </row>
    <row r="157" spans="24:34" s="100" customFormat="1" x14ac:dyDescent="0.25">
      <c r="X157" s="103"/>
      <c r="Y157" s="103"/>
      <c r="Z157" s="103"/>
      <c r="AA157" s="103"/>
      <c r="AB157" s="103"/>
      <c r="AC157" s="103"/>
      <c r="AD157" s="103"/>
      <c r="AE157" s="103"/>
      <c r="AF157" s="103"/>
      <c r="AG157" s="103"/>
      <c r="AH157" s="104"/>
    </row>
    <row r="158" spans="24:34" s="100" customFormat="1" x14ac:dyDescent="0.25">
      <c r="X158" s="103"/>
      <c r="Y158" s="103"/>
      <c r="Z158" s="103"/>
      <c r="AA158" s="103"/>
      <c r="AB158" s="103"/>
      <c r="AC158" s="103"/>
      <c r="AD158" s="103"/>
      <c r="AE158" s="103"/>
      <c r="AF158" s="103"/>
      <c r="AG158" s="103"/>
      <c r="AH158" s="104"/>
    </row>
    <row r="159" spans="24:34" s="100" customFormat="1" x14ac:dyDescent="0.25">
      <c r="X159" s="103"/>
      <c r="Y159" s="103"/>
      <c r="Z159" s="103"/>
      <c r="AA159" s="103"/>
      <c r="AB159" s="103"/>
      <c r="AC159" s="103"/>
      <c r="AD159" s="103"/>
      <c r="AE159" s="103"/>
      <c r="AF159" s="103"/>
      <c r="AG159" s="103"/>
      <c r="AH159" s="104"/>
    </row>
    <row r="160" spans="24:34" s="100" customFormat="1" x14ac:dyDescent="0.25">
      <c r="X160" s="103"/>
      <c r="Y160" s="103"/>
      <c r="Z160" s="103"/>
      <c r="AA160" s="103"/>
      <c r="AB160" s="103"/>
      <c r="AC160" s="103"/>
      <c r="AD160" s="103"/>
      <c r="AE160" s="103"/>
      <c r="AF160" s="103"/>
      <c r="AG160" s="103"/>
      <c r="AH160" s="104"/>
    </row>
    <row r="161" spans="24:34" s="100" customFormat="1" x14ac:dyDescent="0.25">
      <c r="X161" s="103"/>
      <c r="Y161" s="103"/>
      <c r="Z161" s="103"/>
      <c r="AA161" s="103"/>
      <c r="AB161" s="103"/>
      <c r="AC161" s="103"/>
      <c r="AD161" s="103"/>
      <c r="AE161" s="103"/>
      <c r="AF161" s="103"/>
      <c r="AG161" s="103"/>
      <c r="AH161" s="104"/>
    </row>
    <row r="162" spans="24:34" s="100" customFormat="1" x14ac:dyDescent="0.25">
      <c r="X162" s="103"/>
      <c r="Y162" s="103"/>
      <c r="Z162" s="103"/>
      <c r="AA162" s="103"/>
      <c r="AB162" s="103"/>
      <c r="AC162" s="103"/>
      <c r="AD162" s="103"/>
      <c r="AE162" s="103"/>
      <c r="AF162" s="103"/>
      <c r="AG162" s="103"/>
      <c r="AH162" s="104"/>
    </row>
    <row r="163" spans="24:34" s="100" customFormat="1" x14ac:dyDescent="0.25">
      <c r="X163" s="103"/>
      <c r="Y163" s="103"/>
      <c r="Z163" s="103"/>
      <c r="AA163" s="103"/>
      <c r="AB163" s="103"/>
      <c r="AC163" s="103"/>
      <c r="AD163" s="103"/>
      <c r="AE163" s="103"/>
      <c r="AF163" s="103"/>
      <c r="AG163" s="103"/>
      <c r="AH163" s="104"/>
    </row>
    <row r="164" spans="24:34" s="100" customFormat="1" x14ac:dyDescent="0.25">
      <c r="X164" s="103"/>
      <c r="Y164" s="103"/>
      <c r="Z164" s="103"/>
      <c r="AA164" s="103"/>
      <c r="AB164" s="103"/>
      <c r="AC164" s="103"/>
      <c r="AD164" s="103"/>
      <c r="AE164" s="103"/>
      <c r="AF164" s="103"/>
      <c r="AG164" s="103"/>
      <c r="AH164" s="104"/>
    </row>
    <row r="165" spans="24:34" s="100" customFormat="1" x14ac:dyDescent="0.25">
      <c r="X165" s="103"/>
      <c r="Y165" s="103"/>
      <c r="Z165" s="103"/>
      <c r="AA165" s="103"/>
      <c r="AB165" s="103"/>
      <c r="AC165" s="103"/>
      <c r="AD165" s="103"/>
      <c r="AE165" s="103"/>
      <c r="AF165" s="103"/>
      <c r="AG165" s="103"/>
      <c r="AH165" s="104"/>
    </row>
    <row r="166" spans="24:34" s="100" customFormat="1" x14ac:dyDescent="0.25">
      <c r="X166" s="103"/>
      <c r="Y166" s="103"/>
      <c r="Z166" s="103"/>
      <c r="AA166" s="103"/>
      <c r="AB166" s="103"/>
      <c r="AC166" s="103"/>
      <c r="AD166" s="103"/>
      <c r="AE166" s="103"/>
      <c r="AF166" s="103"/>
      <c r="AG166" s="103"/>
      <c r="AH166" s="104"/>
    </row>
    <row r="167" spans="24:34" s="100" customFormat="1" x14ac:dyDescent="0.25">
      <c r="X167" s="103"/>
      <c r="Y167" s="103"/>
      <c r="Z167" s="103"/>
      <c r="AA167" s="103"/>
      <c r="AB167" s="103"/>
      <c r="AC167" s="103"/>
      <c r="AD167" s="103"/>
      <c r="AE167" s="103"/>
      <c r="AF167" s="103"/>
      <c r="AG167" s="103"/>
      <c r="AH167" s="104"/>
    </row>
  </sheetData>
  <sheetProtection algorithmName="SHA-512" hashValue="kbgT2tQGmLxG+C3AXVIpuagbE8vGwC5IyQv4u/O702RYq45Qd82xlrOZuylpUHQr5B6wj6vlmoL1aT6+zr6KPg==" saltValue="/1Dyqr1ZeG6vTNurE2d2pA==" spinCount="100000" sheet="1" objects="1" scenarios="1" selectLockedCells="1"/>
  <printOptions horizontalCentered="1" verticalCentered="1"/>
  <pageMargins left="0" right="0" top="0" bottom="0" header="0" footer="0"/>
  <pageSetup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8"/>
  <sheetViews>
    <sheetView workbookViewId="0">
      <selection activeCell="C43" sqref="C43"/>
    </sheetView>
  </sheetViews>
  <sheetFormatPr defaultRowHeight="15" x14ac:dyDescent="0.25"/>
  <cols>
    <col min="1" max="1" width="8.42578125" customWidth="1"/>
    <col min="2" max="2" width="44.140625" customWidth="1"/>
    <col min="3" max="3" width="9.5703125" bestFit="1" customWidth="1"/>
    <col min="4" max="4" width="7.85546875" customWidth="1"/>
    <col min="6" max="6" width="17.140625" customWidth="1"/>
    <col min="8" max="8" width="13.140625" customWidth="1"/>
  </cols>
  <sheetData>
    <row r="1" spans="2:7" ht="15.75" thickBot="1" x14ac:dyDescent="0.3"/>
    <row r="2" spans="2:7" x14ac:dyDescent="0.25">
      <c r="B2" s="315" t="s">
        <v>278</v>
      </c>
      <c r="C2" s="316"/>
      <c r="D2" s="316"/>
      <c r="E2" s="317"/>
    </row>
    <row r="3" spans="2:7" ht="15.75" thickBot="1" x14ac:dyDescent="0.3">
      <c r="B3" s="318" t="s">
        <v>279</v>
      </c>
      <c r="C3" s="319"/>
      <c r="D3" s="319"/>
      <c r="E3" s="320"/>
    </row>
    <row r="4" spans="2:7" ht="15.75" thickBot="1" x14ac:dyDescent="0.3">
      <c r="B4" t="s">
        <v>280</v>
      </c>
    </row>
    <row r="5" spans="2:7" x14ac:dyDescent="0.25">
      <c r="B5" s="56" t="s">
        <v>281</v>
      </c>
      <c r="C5" s="363">
        <f>'2-Sizing'!E19</f>
        <v>0</v>
      </c>
    </row>
    <row r="6" spans="2:7" x14ac:dyDescent="0.25">
      <c r="B6" s="56" t="s">
        <v>282</v>
      </c>
      <c r="C6" s="364">
        <f>'2-Sizing'!E20</f>
        <v>0</v>
      </c>
    </row>
    <row r="7" spans="2:7" ht="15.75" thickBot="1" x14ac:dyDescent="0.3">
      <c r="B7" s="56" t="s">
        <v>283</v>
      </c>
      <c r="C7" s="365">
        <f>'2-Sizing'!E21</f>
        <v>0</v>
      </c>
    </row>
    <row r="8" spans="2:7" ht="15.75" thickBot="1" x14ac:dyDescent="0.3">
      <c r="B8" s="56" t="s">
        <v>284</v>
      </c>
    </row>
    <row r="9" spans="2:7" ht="15.75" thickBot="1" x14ac:dyDescent="0.3">
      <c r="B9" s="56" t="s">
        <v>285</v>
      </c>
      <c r="C9" s="366">
        <f>'2-Sizing'!E23</f>
        <v>0</v>
      </c>
      <c r="D9" t="s">
        <v>286</v>
      </c>
    </row>
    <row r="10" spans="2:7" x14ac:dyDescent="0.25">
      <c r="B10" s="322" t="s">
        <v>287</v>
      </c>
    </row>
    <row r="11" spans="2:7" ht="15.75" thickBot="1" x14ac:dyDescent="0.3">
      <c r="B11" s="323"/>
      <c r="C11" s="324"/>
    </row>
    <row r="12" spans="2:7" x14ac:dyDescent="0.25">
      <c r="B12" s="315" t="s">
        <v>288</v>
      </c>
      <c r="C12" s="325"/>
      <c r="D12" s="326"/>
      <c r="E12" s="327"/>
    </row>
    <row r="13" spans="2:7" ht="15.75" thickBot="1" x14ac:dyDescent="0.3">
      <c r="B13" s="318" t="s">
        <v>289</v>
      </c>
      <c r="C13" s="328"/>
      <c r="D13" s="329"/>
      <c r="E13" s="330"/>
    </row>
    <row r="14" spans="2:7" ht="15.75" thickBot="1" x14ac:dyDescent="0.3">
      <c r="B14" s="331"/>
      <c r="C14" s="328"/>
      <c r="D14" s="332"/>
      <c r="E14" s="332"/>
    </row>
    <row r="15" spans="2:7" ht="15.75" thickBot="1" x14ac:dyDescent="0.3">
      <c r="B15" s="333" t="s">
        <v>290</v>
      </c>
      <c r="C15" s="334">
        <f>'2-Sizing'!I18</f>
        <v>0</v>
      </c>
      <c r="D15" t="s">
        <v>0</v>
      </c>
    </row>
    <row r="16" spans="2:7" ht="15.75" thickBot="1" x14ac:dyDescent="0.3">
      <c r="B16" s="56" t="s">
        <v>291</v>
      </c>
      <c r="C16" s="379">
        <f>'2-Sizing'!I19</f>
        <v>0</v>
      </c>
      <c r="D16" t="s">
        <v>292</v>
      </c>
      <c r="G16" s="335"/>
    </row>
    <row r="17" spans="2:27" ht="15.75" thickBot="1" x14ac:dyDescent="0.3">
      <c r="B17" s="56" t="s">
        <v>293</v>
      </c>
      <c r="D17" t="s">
        <v>294</v>
      </c>
      <c r="G17" s="336"/>
    </row>
    <row r="18" spans="2:27" ht="15.75" thickBot="1" x14ac:dyDescent="0.3">
      <c r="B18" s="56" t="s">
        <v>295</v>
      </c>
      <c r="C18" s="321">
        <v>2</v>
      </c>
      <c r="D18" t="s">
        <v>296</v>
      </c>
    </row>
    <row r="19" spans="2:27" x14ac:dyDescent="0.25">
      <c r="B19" s="56"/>
    </row>
    <row r="20" spans="2:27" x14ac:dyDescent="0.25">
      <c r="B20" s="323" t="s">
        <v>297</v>
      </c>
    </row>
    <row r="22" spans="2:27" x14ac:dyDescent="0.25">
      <c r="B22" s="337" t="s">
        <v>298</v>
      </c>
    </row>
    <row r="23" spans="2:27" ht="15.75" thickBot="1" x14ac:dyDescent="0.3">
      <c r="B23" t="s">
        <v>299</v>
      </c>
      <c r="D23" s="4"/>
    </row>
    <row r="24" spans="2:27" ht="15.75" thickBot="1" x14ac:dyDescent="0.3">
      <c r="B24" s="338" t="s">
        <v>300</v>
      </c>
      <c r="C24" s="339" t="s">
        <v>301</v>
      </c>
    </row>
    <row r="25" spans="2:27" x14ac:dyDescent="0.25">
      <c r="B25" s="81">
        <v>4</v>
      </c>
      <c r="C25" s="340">
        <f>'2-Sizing'!I20^0.5111*0.1735</f>
        <v>1.2812770533342137</v>
      </c>
      <c r="D25" s="341" t="s">
        <v>0</v>
      </c>
      <c r="E25" s="341" t="str">
        <f>IF($C$15&lt;C25,"OK","WQ Exceeds Unit's Capacity")</f>
        <v>OK</v>
      </c>
      <c r="F25" s="342"/>
    </row>
    <row r="26" spans="2:27" x14ac:dyDescent="0.25">
      <c r="B26" s="343">
        <v>6</v>
      </c>
      <c r="C26" s="344">
        <f>$C$25*(B26/$B$25)^2.5</f>
        <v>3.5307843747813132</v>
      </c>
      <c r="D26" s="345" t="s">
        <v>0</v>
      </c>
      <c r="E26" s="345" t="str">
        <f>IF($C$15&lt;C26,"OK","WQ Exceeds Unit's Capacity")</f>
        <v>OK</v>
      </c>
      <c r="F26" s="346"/>
    </row>
    <row r="27" spans="2:27" x14ac:dyDescent="0.25">
      <c r="B27" s="343">
        <v>8</v>
      </c>
      <c r="C27" s="344">
        <f t="shared" ref="C27:C29" si="0">$C$25*(B27/$B$25)^2.5</f>
        <v>7.2479975439307225</v>
      </c>
      <c r="D27" s="345" t="s">
        <v>0</v>
      </c>
      <c r="E27" s="347" t="str">
        <f t="shared" ref="E27:E29" si="1">IF($C$15&lt;C27,"OK","WQ Exceeds Unit's Capacity")</f>
        <v>OK</v>
      </c>
      <c r="F27" s="346"/>
    </row>
    <row r="28" spans="2:27" x14ac:dyDescent="0.25">
      <c r="B28" s="343">
        <v>10</v>
      </c>
      <c r="C28" s="344">
        <f t="shared" si="0"/>
        <v>12.661730632016104</v>
      </c>
      <c r="D28" s="345" t="s">
        <v>0</v>
      </c>
      <c r="E28" s="347" t="str">
        <f t="shared" si="1"/>
        <v>OK</v>
      </c>
      <c r="F28" s="346"/>
    </row>
    <row r="29" spans="2:27" x14ac:dyDescent="0.25">
      <c r="B29" s="343">
        <v>12</v>
      </c>
      <c r="C29" s="344">
        <f t="shared" si="0"/>
        <v>19.973132594522973</v>
      </c>
      <c r="D29" s="345" t="s">
        <v>0</v>
      </c>
      <c r="E29" s="347" t="str">
        <f t="shared" si="1"/>
        <v>OK</v>
      </c>
      <c r="F29" s="348"/>
      <c r="AA29" s="6"/>
    </row>
    <row r="30" spans="2:27" ht="15.75" thickBot="1" x14ac:dyDescent="0.3">
      <c r="B30" s="349"/>
      <c r="C30" s="350"/>
      <c r="D30" s="350"/>
      <c r="E30" s="350"/>
      <c r="F30" s="351"/>
    </row>
    <row r="31" spans="2:27" x14ac:dyDescent="0.25">
      <c r="B31" s="4"/>
      <c r="C31" s="4"/>
      <c r="D31" s="4"/>
      <c r="E31" s="4"/>
      <c r="F31" s="4"/>
    </row>
    <row r="32" spans="2:27" x14ac:dyDescent="0.25">
      <c r="B32" s="4"/>
      <c r="C32" s="4"/>
      <c r="D32" s="4"/>
      <c r="E32" s="4"/>
      <c r="F32" s="4"/>
    </row>
    <row r="35" spans="4:8" x14ac:dyDescent="0.25">
      <c r="H35" s="352"/>
    </row>
    <row r="38" spans="4:8" x14ac:dyDescent="0.25">
      <c r="D38" s="35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B1:AX1"/>
  <sheetViews>
    <sheetView view="pageBreakPreview" zoomScale="85" zoomScaleNormal="100" zoomScaleSheetLayoutView="85" workbookViewId="0">
      <selection activeCell="AD20" sqref="AD20"/>
    </sheetView>
  </sheetViews>
  <sheetFormatPr defaultRowHeight="15" x14ac:dyDescent="0.25"/>
  <cols>
    <col min="1" max="16384" width="9.140625" style="2"/>
  </cols>
  <sheetData>
    <row r="1" spans="2:50" x14ac:dyDescent="0.25">
      <c r="B1" s="2" t="s">
        <v>19</v>
      </c>
      <c r="J1" s="2" t="s">
        <v>20</v>
      </c>
      <c r="T1" s="2" t="s">
        <v>21</v>
      </c>
      <c r="AD1" s="2" t="s">
        <v>22</v>
      </c>
      <c r="AN1" s="2" t="s">
        <v>23</v>
      </c>
      <c r="AX1" s="2" t="s">
        <v>24</v>
      </c>
    </row>
  </sheetData>
  <sheetProtection algorithmName="SHA-512" hashValue="/cBOzQvOevg/yetn+vcfTxDZ4ThDc4sbfQ8O86mG4UqzUS0K8q39G9UEiQvrMFA7T1BvhRD2bIxLVxo5o8dCnA==" saltValue="DjxLHQEUnJX60r9O3qfb6Q==" spinCount="100000" sheet="1" objects="1" scenarios="1"/>
  <pageMargins left="0.25" right="0.25" top="0.75" bottom="0.75" header="0.3" footer="0.3"/>
  <pageSetup orientation="portrait" r:id="rId1"/>
  <headerFooter>
    <oddHeader xml:space="preserve">&amp;C       </oddHeader>
    <oddFooter xml:space="preserve">&amp;C    
</oddFooter>
  </headerFooter>
  <drawing r:id="rId2"/>
  <legacyDrawing r:id="rId3"/>
  <oleObjects>
    <mc:AlternateContent xmlns:mc="http://schemas.openxmlformats.org/markup-compatibility/2006">
      <mc:Choice Requires="x14">
        <oleObject progId="Document" shapeId="3078" r:id="rId4">
          <objectPr defaultSize="0" r:id="rId5">
            <anchor moveWithCells="1">
              <from>
                <xdr:col>0</xdr:col>
                <xdr:colOff>304800</xdr:colOff>
                <xdr:row>1</xdr:row>
                <xdr:rowOff>180975</xdr:rowOff>
              </from>
              <to>
                <xdr:col>9</xdr:col>
                <xdr:colOff>304800</xdr:colOff>
                <xdr:row>44</xdr:row>
                <xdr:rowOff>114300</xdr:rowOff>
              </to>
            </anchor>
          </objectPr>
        </oleObject>
      </mc:Choice>
      <mc:Fallback>
        <oleObject progId="Document" shapeId="3078" r:id="rId4"/>
      </mc:Fallback>
    </mc:AlternateContent>
    <mc:AlternateContent xmlns:mc="http://schemas.openxmlformats.org/markup-compatibility/2006">
      <mc:Choice Requires="x14">
        <oleObject progId="Document" shapeId="3080" r:id="rId6">
          <objectPr defaultSize="0" autoPict="0" r:id="rId7">
            <anchor moveWithCells="1">
              <from>
                <xdr:col>20</xdr:col>
                <xdr:colOff>419100</xdr:colOff>
                <xdr:row>2</xdr:row>
                <xdr:rowOff>104775</xdr:rowOff>
              </from>
              <to>
                <xdr:col>28</xdr:col>
                <xdr:colOff>561975</xdr:colOff>
                <xdr:row>37</xdr:row>
                <xdr:rowOff>76200</xdr:rowOff>
              </to>
            </anchor>
          </objectPr>
        </oleObject>
      </mc:Choice>
      <mc:Fallback>
        <oleObject progId="Document" shapeId="3080" r:id="rId6"/>
      </mc:Fallback>
    </mc:AlternateContent>
    <mc:AlternateContent xmlns:mc="http://schemas.openxmlformats.org/markup-compatibility/2006">
      <mc:Choice Requires="x14">
        <oleObject progId="Document" shapeId="3081" r:id="rId8">
          <objectPr defaultSize="0" r:id="rId9">
            <anchor moveWithCells="1">
              <from>
                <xdr:col>30</xdr:col>
                <xdr:colOff>38100</xdr:colOff>
                <xdr:row>0</xdr:row>
                <xdr:rowOff>180975</xdr:rowOff>
              </from>
              <to>
                <xdr:col>39</xdr:col>
                <xdr:colOff>485775</xdr:colOff>
                <xdr:row>43</xdr:row>
                <xdr:rowOff>142875</xdr:rowOff>
              </to>
            </anchor>
          </objectPr>
        </oleObject>
      </mc:Choice>
      <mc:Fallback>
        <oleObject progId="Document" shapeId="3081" r:id="rId8"/>
      </mc:Fallback>
    </mc:AlternateContent>
    <mc:AlternateContent xmlns:mc="http://schemas.openxmlformats.org/markup-compatibility/2006">
      <mc:Choice Requires="x14">
        <oleObject progId="Document" shapeId="3082" r:id="rId10">
          <objectPr defaultSize="0" r:id="rId11">
            <anchor moveWithCells="1">
              <from>
                <xdr:col>40</xdr:col>
                <xdr:colOff>238125</xdr:colOff>
                <xdr:row>3</xdr:row>
                <xdr:rowOff>0</xdr:rowOff>
              </from>
              <to>
                <xdr:col>49</xdr:col>
                <xdr:colOff>314325</xdr:colOff>
                <xdr:row>44</xdr:row>
                <xdr:rowOff>180975</xdr:rowOff>
              </to>
            </anchor>
          </objectPr>
        </oleObject>
      </mc:Choice>
      <mc:Fallback>
        <oleObject progId="Document" shapeId="3082" r:id="rId10"/>
      </mc:Fallback>
    </mc:AlternateContent>
    <mc:AlternateContent xmlns:mc="http://schemas.openxmlformats.org/markup-compatibility/2006">
      <mc:Choice Requires="x14">
        <oleObject progId="Document" shapeId="3084" r:id="rId12">
          <objectPr defaultSize="0" autoPict="0" r:id="rId13">
            <anchor moveWithCells="1">
              <from>
                <xdr:col>10</xdr:col>
                <xdr:colOff>180975</xdr:colOff>
                <xdr:row>2</xdr:row>
                <xdr:rowOff>47625</xdr:rowOff>
              </from>
              <to>
                <xdr:col>19</xdr:col>
                <xdr:colOff>276225</xdr:colOff>
                <xdr:row>45</xdr:row>
                <xdr:rowOff>76200</xdr:rowOff>
              </to>
            </anchor>
          </objectPr>
        </oleObject>
      </mc:Choice>
      <mc:Fallback>
        <oleObject progId="Document" shapeId="3084" r:id="rId1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BJ87"/>
  <sheetViews>
    <sheetView showRowColHeaders="0" view="pageBreakPreview" topLeftCell="AM1" zoomScale="85" zoomScaleNormal="100" zoomScaleSheetLayoutView="85" workbookViewId="0">
      <selection activeCell="BA1" sqref="BA1:BI8"/>
    </sheetView>
  </sheetViews>
  <sheetFormatPr defaultRowHeight="15" x14ac:dyDescent="0.25"/>
  <cols>
    <col min="1" max="1" width="255.7109375" style="2" bestFit="1" customWidth="1"/>
    <col min="2" max="2" width="11.5703125" style="2" customWidth="1"/>
    <col min="3" max="4" width="9.7109375" style="2" bestFit="1" customWidth="1"/>
    <col min="5" max="6" width="15.7109375" style="2" bestFit="1" customWidth="1"/>
    <col min="7" max="7" width="9.85546875" style="2" bestFit="1" customWidth="1"/>
    <col min="8" max="8" width="19.5703125" style="2" bestFit="1" customWidth="1"/>
    <col min="9" max="10" width="26" style="2" bestFit="1" customWidth="1"/>
    <col min="11" max="52" width="9.140625" style="2"/>
    <col min="53" max="54" width="8.7109375" style="226" customWidth="1"/>
    <col min="55" max="55" width="9.7109375" style="226" customWidth="1"/>
    <col min="56" max="56" width="10.7109375" style="226" customWidth="1"/>
    <col min="57" max="58" width="8.7109375" style="226" customWidth="1"/>
    <col min="59" max="59" width="10.7109375" style="226" customWidth="1"/>
    <col min="60" max="61" width="9.7109375" style="226" customWidth="1"/>
    <col min="62" max="16384" width="9.140625" style="2"/>
  </cols>
  <sheetData>
    <row r="1" spans="1:62" s="179" customFormat="1" ht="18" x14ac:dyDescent="0.25">
      <c r="A1" s="178" t="s">
        <v>243</v>
      </c>
      <c r="BA1" s="452" t="s">
        <v>202</v>
      </c>
      <c r="BB1" s="453"/>
      <c r="BC1" s="453"/>
      <c r="BD1" s="453"/>
      <c r="BE1" s="453"/>
      <c r="BF1" s="453"/>
      <c r="BG1" s="453"/>
      <c r="BH1" s="453"/>
      <c r="BI1" s="454"/>
      <c r="BJ1" s="4"/>
    </row>
    <row r="2" spans="1:62" s="179" customFormat="1" ht="47.25" x14ac:dyDescent="0.25">
      <c r="A2" s="180" t="s">
        <v>242</v>
      </c>
      <c r="BA2" s="228" t="s">
        <v>51</v>
      </c>
      <c r="BB2" s="229" t="s">
        <v>250</v>
      </c>
      <c r="BC2" s="230" t="s">
        <v>251</v>
      </c>
      <c r="BD2" s="230" t="s">
        <v>252</v>
      </c>
      <c r="BE2" s="229" t="s">
        <v>253</v>
      </c>
      <c r="BF2" s="230" t="s">
        <v>254</v>
      </c>
      <c r="BG2" s="230" t="s">
        <v>255</v>
      </c>
      <c r="BH2" s="229" t="s">
        <v>256</v>
      </c>
      <c r="BI2" s="231" t="s">
        <v>257</v>
      </c>
      <c r="BJ2" s="4"/>
    </row>
    <row r="3" spans="1:62" s="179" customFormat="1" x14ac:dyDescent="0.25">
      <c r="A3" s="181" t="s">
        <v>244</v>
      </c>
      <c r="BA3" s="228" t="s">
        <v>41</v>
      </c>
      <c r="BB3" s="230" t="s">
        <v>41</v>
      </c>
      <c r="BC3" s="230" t="s">
        <v>13</v>
      </c>
      <c r="BD3" s="230" t="s">
        <v>13</v>
      </c>
      <c r="BE3" s="230" t="s">
        <v>13</v>
      </c>
      <c r="BF3" s="230" t="s">
        <v>13</v>
      </c>
      <c r="BG3" s="230" t="s">
        <v>41</v>
      </c>
      <c r="BH3" s="230" t="s">
        <v>42</v>
      </c>
      <c r="BI3" s="232" t="s">
        <v>42</v>
      </c>
      <c r="BJ3" s="4"/>
    </row>
    <row r="4" spans="1:62" x14ac:dyDescent="0.25">
      <c r="A4" s="181" t="s">
        <v>245</v>
      </c>
      <c r="BA4" s="228">
        <v>4</v>
      </c>
      <c r="BB4" s="230">
        <v>4.0999999999999996</v>
      </c>
      <c r="BC4" s="230">
        <v>1.2</v>
      </c>
      <c r="BD4" s="230">
        <v>1.6</v>
      </c>
      <c r="BE4" s="230">
        <v>2.4</v>
      </c>
      <c r="BF4" s="230">
        <v>3</v>
      </c>
      <c r="BG4" s="230">
        <v>0.68</v>
      </c>
      <c r="BH4" s="230">
        <v>70</v>
      </c>
      <c r="BI4" s="232">
        <v>141</v>
      </c>
      <c r="BJ4" s="4"/>
    </row>
    <row r="5" spans="1:62" x14ac:dyDescent="0.25">
      <c r="J5" s="2" t="s">
        <v>20</v>
      </c>
      <c r="T5" s="2" t="s">
        <v>21</v>
      </c>
      <c r="AD5" s="2" t="s">
        <v>22</v>
      </c>
      <c r="AN5" s="2" t="s">
        <v>23</v>
      </c>
      <c r="AX5" s="2" t="s">
        <v>24</v>
      </c>
      <c r="BA5" s="228">
        <v>6</v>
      </c>
      <c r="BB5" s="230">
        <v>5.9</v>
      </c>
      <c r="BC5" s="230">
        <v>3.4</v>
      </c>
      <c r="BD5" s="230">
        <v>4.3</v>
      </c>
      <c r="BE5" s="230">
        <v>6.5</v>
      </c>
      <c r="BF5" s="230">
        <v>8</v>
      </c>
      <c r="BG5" s="230">
        <v>0.95</v>
      </c>
      <c r="BH5" s="230">
        <v>216</v>
      </c>
      <c r="BI5" s="232">
        <v>424</v>
      </c>
      <c r="BJ5" s="4"/>
    </row>
    <row r="6" spans="1:62" x14ac:dyDescent="0.25">
      <c r="BA6" s="228">
        <v>8</v>
      </c>
      <c r="BB6" s="230">
        <v>7.7</v>
      </c>
      <c r="BC6" s="230">
        <v>6.9</v>
      </c>
      <c r="BD6" s="230">
        <v>8.8000000000000007</v>
      </c>
      <c r="BE6" s="230">
        <v>13.3</v>
      </c>
      <c r="BF6" s="230">
        <v>15</v>
      </c>
      <c r="BG6" s="230">
        <v>1.1000000000000001</v>
      </c>
      <c r="BH6" s="230">
        <v>540</v>
      </c>
      <c r="BI6" s="232">
        <v>939</v>
      </c>
      <c r="BJ6" s="4"/>
    </row>
    <row r="7" spans="1:62" x14ac:dyDescent="0.25">
      <c r="BA7" s="228">
        <v>10</v>
      </c>
      <c r="BB7" s="230">
        <v>9.4</v>
      </c>
      <c r="BC7" s="230">
        <v>12</v>
      </c>
      <c r="BD7" s="230">
        <v>15</v>
      </c>
      <c r="BE7" s="230">
        <v>23.3</v>
      </c>
      <c r="BF7" s="230">
        <v>25</v>
      </c>
      <c r="BG7" s="230">
        <v>1.2</v>
      </c>
      <c r="BH7" s="233">
        <v>1050</v>
      </c>
      <c r="BI7" s="234">
        <v>1757</v>
      </c>
      <c r="BJ7" s="4"/>
    </row>
    <row r="8" spans="1:62" ht="15.75" thickBot="1" x14ac:dyDescent="0.3">
      <c r="A8" s="173" t="s">
        <v>179</v>
      </c>
      <c r="B8" s="174"/>
      <c r="C8" s="174"/>
      <c r="D8" s="174"/>
      <c r="E8" s="174"/>
      <c r="F8" s="174"/>
      <c r="G8" s="174"/>
      <c r="H8" s="174"/>
      <c r="I8" s="174"/>
      <c r="J8" s="174"/>
      <c r="K8" s="174"/>
      <c r="BA8" s="235">
        <v>12</v>
      </c>
      <c r="BB8" s="236">
        <v>11.2</v>
      </c>
      <c r="BC8" s="236">
        <v>19</v>
      </c>
      <c r="BD8" s="236">
        <v>24</v>
      </c>
      <c r="BE8" s="236">
        <v>38</v>
      </c>
      <c r="BF8" s="236">
        <v>38</v>
      </c>
      <c r="BG8" s="236">
        <v>1.4</v>
      </c>
      <c r="BH8" s="237">
        <v>1770</v>
      </c>
      <c r="BI8" s="238">
        <v>2970</v>
      </c>
      <c r="BJ8" s="4"/>
    </row>
    <row r="9" spans="1:62" x14ac:dyDescent="0.25">
      <c r="A9" s="175" t="s">
        <v>211</v>
      </c>
      <c r="B9" s="172"/>
      <c r="C9" s="174"/>
      <c r="D9" s="174"/>
      <c r="E9" s="174"/>
      <c r="F9" s="174"/>
      <c r="G9" s="174"/>
      <c r="H9" s="174"/>
      <c r="I9" s="174"/>
      <c r="J9" s="174"/>
      <c r="K9" s="174"/>
      <c r="BA9" s="239"/>
      <c r="BB9" s="239"/>
      <c r="BC9" s="239"/>
      <c r="BD9" s="239"/>
      <c r="BE9" s="239"/>
      <c r="BF9" s="239"/>
      <c r="BG9" s="239"/>
      <c r="BH9" s="239"/>
      <c r="BI9" s="239"/>
      <c r="BJ9" s="4"/>
    </row>
    <row r="10" spans="1:62" x14ac:dyDescent="0.25">
      <c r="A10" s="174" t="s">
        <v>212</v>
      </c>
      <c r="B10" s="174"/>
      <c r="C10" s="174"/>
      <c r="D10" s="174"/>
      <c r="E10" s="174"/>
      <c r="F10" s="174"/>
      <c r="G10" s="174"/>
      <c r="H10" s="174"/>
      <c r="I10" s="174"/>
      <c r="J10" s="174"/>
      <c r="K10" s="174"/>
      <c r="BA10" s="227"/>
      <c r="BB10" s="227"/>
      <c r="BC10" s="227"/>
      <c r="BD10" s="227"/>
      <c r="BE10" s="227"/>
      <c r="BF10" s="227"/>
      <c r="BG10" s="227"/>
      <c r="BH10" s="227"/>
      <c r="BI10" s="227"/>
      <c r="BJ10" s="3"/>
    </row>
    <row r="11" spans="1:62" ht="16.5" customHeight="1" x14ac:dyDescent="0.25">
      <c r="A11" s="176" t="s">
        <v>180</v>
      </c>
      <c r="B11" s="174"/>
      <c r="C11" s="174"/>
      <c r="D11" s="174"/>
      <c r="E11" s="174"/>
      <c r="F11" s="174"/>
      <c r="G11" s="174"/>
      <c r="H11" s="174"/>
      <c r="I11" s="174"/>
      <c r="J11" s="174"/>
      <c r="K11" s="174"/>
    </row>
    <row r="12" spans="1:62" x14ac:dyDescent="0.25">
      <c r="A12" s="175" t="s">
        <v>213</v>
      </c>
      <c r="B12" s="172"/>
      <c r="C12" s="174"/>
      <c r="D12" s="174"/>
      <c r="E12" s="174"/>
      <c r="F12" s="174"/>
      <c r="G12" s="174"/>
      <c r="H12" s="174"/>
      <c r="I12" s="174"/>
      <c r="J12" s="174"/>
      <c r="K12" s="174"/>
    </row>
    <row r="13" spans="1:62" x14ac:dyDescent="0.25">
      <c r="A13" s="174" t="s">
        <v>181</v>
      </c>
      <c r="B13" s="174"/>
      <c r="C13" s="174"/>
      <c r="D13" s="174"/>
      <c r="E13" s="174"/>
      <c r="F13" s="174"/>
      <c r="G13" s="174"/>
      <c r="H13" s="174"/>
      <c r="I13" s="174"/>
      <c r="J13" s="174"/>
      <c r="K13" s="174"/>
    </row>
    <row r="14" spans="1:62" x14ac:dyDescent="0.25">
      <c r="A14" s="174" t="s">
        <v>182</v>
      </c>
      <c r="B14" s="174"/>
      <c r="C14" s="174"/>
      <c r="D14" s="174"/>
      <c r="E14" s="174"/>
      <c r="F14" s="174"/>
      <c r="G14" s="174"/>
      <c r="H14" s="174"/>
      <c r="I14" s="174"/>
      <c r="J14" s="174"/>
      <c r="K14" s="174"/>
    </row>
    <row r="15" spans="1:62" x14ac:dyDescent="0.25">
      <c r="A15" s="175" t="s">
        <v>214</v>
      </c>
      <c r="B15" s="172"/>
      <c r="C15" s="174"/>
      <c r="D15" s="174"/>
      <c r="E15" s="174"/>
      <c r="F15" s="174"/>
      <c r="G15" s="174"/>
      <c r="H15" s="174"/>
      <c r="I15" s="174"/>
      <c r="J15" s="174"/>
      <c r="K15" s="174"/>
    </row>
    <row r="16" spans="1:62" x14ac:dyDescent="0.25">
      <c r="A16" s="174" t="s">
        <v>183</v>
      </c>
      <c r="B16" s="174"/>
      <c r="C16" s="174"/>
      <c r="D16" s="174"/>
      <c r="E16" s="174"/>
      <c r="F16" s="174"/>
      <c r="G16" s="174"/>
      <c r="H16" s="174"/>
      <c r="I16" s="174"/>
      <c r="J16" s="174"/>
      <c r="K16" s="174"/>
    </row>
    <row r="17" spans="1:11" x14ac:dyDescent="0.25">
      <c r="A17" s="174" t="s">
        <v>184</v>
      </c>
      <c r="B17" s="174"/>
      <c r="C17" s="174"/>
      <c r="D17" s="174"/>
      <c r="E17" s="174"/>
      <c r="F17" s="174"/>
      <c r="G17" s="174"/>
      <c r="H17" s="174"/>
      <c r="I17" s="174"/>
      <c r="J17" s="174"/>
      <c r="K17" s="174"/>
    </row>
    <row r="18" spans="1:11" x14ac:dyDescent="0.25">
      <c r="A18" s="174" t="s">
        <v>215</v>
      </c>
      <c r="B18" s="174"/>
      <c r="C18" s="174"/>
      <c r="D18" s="174"/>
      <c r="E18" s="174"/>
      <c r="F18" s="174"/>
      <c r="G18" s="174"/>
      <c r="H18" s="174"/>
      <c r="I18" s="174"/>
      <c r="J18" s="174"/>
      <c r="K18" s="174"/>
    </row>
    <row r="19" spans="1:11" x14ac:dyDescent="0.25">
      <c r="A19" s="174" t="s">
        <v>216</v>
      </c>
      <c r="B19" s="174"/>
      <c r="C19" s="174"/>
      <c r="D19" s="174"/>
      <c r="E19" s="174"/>
      <c r="F19" s="174"/>
      <c r="G19" s="174"/>
      <c r="H19" s="174"/>
      <c r="I19" s="174"/>
      <c r="J19" s="174"/>
      <c r="K19" s="174"/>
    </row>
    <row r="20" spans="1:11" x14ac:dyDescent="0.25">
      <c r="A20" s="174" t="s">
        <v>217</v>
      </c>
      <c r="B20" s="174"/>
      <c r="C20" s="174"/>
      <c r="D20" s="174"/>
      <c r="E20" s="174"/>
      <c r="F20" s="174"/>
      <c r="G20" s="174"/>
      <c r="H20" s="174"/>
      <c r="I20" s="174"/>
      <c r="J20" s="174"/>
      <c r="K20" s="174"/>
    </row>
    <row r="21" spans="1:11" x14ac:dyDescent="0.25">
      <c r="A21" s="175" t="s">
        <v>218</v>
      </c>
      <c r="B21" s="172"/>
      <c r="C21" s="174"/>
      <c r="D21" s="174"/>
      <c r="E21" s="174"/>
      <c r="F21" s="174"/>
      <c r="G21" s="174"/>
      <c r="H21" s="174"/>
      <c r="I21" s="174"/>
      <c r="J21" s="174"/>
      <c r="K21" s="174"/>
    </row>
    <row r="22" spans="1:11" x14ac:dyDescent="0.25">
      <c r="A22" s="174" t="s">
        <v>185</v>
      </c>
      <c r="B22" s="174"/>
      <c r="C22" s="174"/>
      <c r="D22" s="174"/>
      <c r="E22" s="174"/>
      <c r="F22" s="174"/>
      <c r="G22" s="174"/>
      <c r="H22" s="174"/>
      <c r="I22" s="174"/>
      <c r="J22" s="174"/>
      <c r="K22" s="174"/>
    </row>
    <row r="23" spans="1:11" x14ac:dyDescent="0.25">
      <c r="A23" s="174" t="s">
        <v>186</v>
      </c>
      <c r="B23" s="174"/>
      <c r="C23" s="174"/>
      <c r="D23" s="174"/>
      <c r="E23" s="174"/>
      <c r="F23" s="174"/>
      <c r="G23" s="174"/>
      <c r="H23" s="174"/>
      <c r="I23" s="174"/>
      <c r="J23" s="174"/>
      <c r="K23" s="174"/>
    </row>
    <row r="24" spans="1:11" x14ac:dyDescent="0.25">
      <c r="A24" s="174" t="s">
        <v>219</v>
      </c>
      <c r="B24" s="174"/>
      <c r="C24" s="174"/>
      <c r="D24" s="174"/>
      <c r="E24" s="174"/>
      <c r="F24" s="174"/>
      <c r="G24" s="174"/>
      <c r="H24" s="174"/>
      <c r="I24" s="174"/>
      <c r="J24" s="174"/>
      <c r="K24" s="174"/>
    </row>
    <row r="25" spans="1:11" x14ac:dyDescent="0.25">
      <c r="A25" s="174" t="s">
        <v>188</v>
      </c>
      <c r="B25" s="174"/>
      <c r="C25" s="174"/>
      <c r="D25" s="174"/>
      <c r="E25" s="174"/>
      <c r="F25" s="174"/>
      <c r="G25" s="174"/>
      <c r="H25" s="174"/>
      <c r="I25" s="174"/>
      <c r="J25" s="174"/>
      <c r="K25" s="174"/>
    </row>
    <row r="26" spans="1:11" x14ac:dyDescent="0.25">
      <c r="A26" s="174" t="s">
        <v>220</v>
      </c>
      <c r="B26" s="174"/>
      <c r="C26" s="174"/>
      <c r="D26" s="174"/>
      <c r="E26" s="174"/>
      <c r="F26" s="174"/>
      <c r="G26" s="174"/>
      <c r="H26" s="174"/>
      <c r="I26" s="174"/>
      <c r="J26" s="174"/>
      <c r="K26" s="174"/>
    </row>
    <row r="27" spans="1:11" x14ac:dyDescent="0.25">
      <c r="A27" s="174" t="s">
        <v>189</v>
      </c>
      <c r="B27" s="174"/>
      <c r="C27" s="174"/>
      <c r="D27" s="174"/>
      <c r="E27" s="174"/>
      <c r="F27" s="174"/>
      <c r="G27" s="174"/>
      <c r="H27" s="174"/>
      <c r="I27" s="174"/>
      <c r="J27" s="174"/>
      <c r="K27" s="174"/>
    </row>
    <row r="28" spans="1:11" x14ac:dyDescent="0.25">
      <c r="A28" s="174" t="s">
        <v>221</v>
      </c>
      <c r="B28" s="174"/>
      <c r="C28" s="174"/>
      <c r="D28" s="174"/>
      <c r="E28" s="174"/>
      <c r="F28" s="174"/>
      <c r="G28" s="174"/>
      <c r="H28" s="174"/>
      <c r="I28" s="174"/>
      <c r="J28" s="174"/>
      <c r="K28" s="174"/>
    </row>
    <row r="29" spans="1:11" x14ac:dyDescent="0.25">
      <c r="A29" s="174" t="s">
        <v>190</v>
      </c>
      <c r="B29" s="174"/>
      <c r="C29" s="174"/>
      <c r="D29" s="174"/>
      <c r="E29" s="174"/>
      <c r="F29" s="174"/>
      <c r="G29" s="174"/>
      <c r="H29" s="174"/>
      <c r="I29" s="174"/>
      <c r="J29" s="174"/>
      <c r="K29" s="174"/>
    </row>
    <row r="30" spans="1:11" x14ac:dyDescent="0.25">
      <c r="A30" s="174" t="s">
        <v>222</v>
      </c>
      <c r="B30" s="174"/>
      <c r="C30" s="174"/>
      <c r="D30" s="174"/>
      <c r="E30" s="174"/>
      <c r="F30" s="174"/>
      <c r="G30" s="174"/>
      <c r="H30" s="174"/>
      <c r="I30" s="174"/>
      <c r="J30" s="174"/>
      <c r="K30" s="174"/>
    </row>
    <row r="31" spans="1:11" x14ac:dyDescent="0.25">
      <c r="A31" s="175" t="s">
        <v>223</v>
      </c>
      <c r="B31" s="172"/>
      <c r="C31" s="174"/>
      <c r="D31" s="174"/>
      <c r="E31" s="174"/>
      <c r="F31" s="174"/>
      <c r="G31" s="174"/>
      <c r="H31" s="174"/>
      <c r="I31" s="174"/>
      <c r="J31" s="174"/>
      <c r="K31" s="174"/>
    </row>
    <row r="32" spans="1:11" x14ac:dyDescent="0.25">
      <c r="A32" s="174" t="s">
        <v>191</v>
      </c>
      <c r="B32" s="174"/>
      <c r="C32" s="174"/>
      <c r="D32" s="174"/>
      <c r="E32" s="174"/>
      <c r="F32" s="174"/>
      <c r="G32" s="174"/>
      <c r="H32" s="174"/>
      <c r="I32" s="174"/>
      <c r="J32" s="174"/>
      <c r="K32" s="174"/>
    </row>
    <row r="33" spans="1:11" x14ac:dyDescent="0.25">
      <c r="A33" s="174" t="s">
        <v>192</v>
      </c>
      <c r="B33" s="174"/>
      <c r="C33" s="174"/>
      <c r="D33" s="174"/>
      <c r="E33" s="174"/>
      <c r="F33" s="174"/>
      <c r="G33" s="174"/>
      <c r="H33" s="174"/>
      <c r="I33" s="174"/>
      <c r="J33" s="174"/>
      <c r="K33" s="174"/>
    </row>
    <row r="34" spans="1:11" x14ac:dyDescent="0.25">
      <c r="A34" s="174"/>
      <c r="B34" s="174"/>
      <c r="C34" s="174"/>
      <c r="D34" s="174"/>
      <c r="E34" s="174"/>
      <c r="F34" s="174"/>
      <c r="G34" s="174"/>
      <c r="H34" s="174"/>
      <c r="I34" s="174"/>
      <c r="J34" s="174"/>
      <c r="K34" s="174"/>
    </row>
    <row r="35" spans="1:11" x14ac:dyDescent="0.25">
      <c r="A35" s="173" t="s">
        <v>187</v>
      </c>
      <c r="B35" s="174"/>
      <c r="C35" s="174"/>
      <c r="D35" s="174"/>
      <c r="E35" s="174"/>
      <c r="F35" s="174"/>
      <c r="G35" s="174"/>
      <c r="H35" s="174"/>
      <c r="I35" s="174"/>
      <c r="J35" s="174"/>
      <c r="K35" s="174"/>
    </row>
    <row r="36" spans="1:11" x14ac:dyDescent="0.25">
      <c r="A36" s="175" t="s">
        <v>224</v>
      </c>
      <c r="B36" s="172"/>
      <c r="C36" s="174"/>
      <c r="D36" s="174"/>
      <c r="E36" s="174"/>
      <c r="F36" s="174"/>
      <c r="G36" s="174"/>
      <c r="H36" s="174"/>
      <c r="I36" s="174"/>
      <c r="J36" s="174"/>
      <c r="K36" s="174"/>
    </row>
    <row r="37" spans="1:11" x14ac:dyDescent="0.25">
      <c r="A37" s="174" t="s">
        <v>193</v>
      </c>
      <c r="B37" s="174"/>
      <c r="C37" s="174"/>
      <c r="D37" s="174"/>
      <c r="E37" s="174"/>
      <c r="F37" s="174"/>
      <c r="G37" s="174"/>
      <c r="H37" s="174"/>
      <c r="I37" s="174"/>
      <c r="J37" s="174"/>
      <c r="K37" s="174"/>
    </row>
    <row r="38" spans="1:11" x14ac:dyDescent="0.25">
      <c r="A38" s="174" t="s">
        <v>194</v>
      </c>
      <c r="B38" s="174"/>
      <c r="C38" s="174"/>
      <c r="D38" s="174"/>
      <c r="E38" s="174"/>
      <c r="F38" s="174"/>
      <c r="G38" s="174"/>
      <c r="H38" s="174"/>
      <c r="I38" s="174"/>
      <c r="J38" s="174"/>
      <c r="K38" s="174"/>
    </row>
    <row r="39" spans="1:11" x14ac:dyDescent="0.25">
      <c r="A39" s="174" t="s">
        <v>195</v>
      </c>
      <c r="B39" s="174"/>
      <c r="C39" s="174"/>
      <c r="D39" s="174"/>
      <c r="E39" s="174"/>
      <c r="F39" s="174"/>
      <c r="G39" s="174"/>
      <c r="H39" s="174"/>
      <c r="I39" s="174"/>
      <c r="J39" s="174"/>
      <c r="K39" s="174"/>
    </row>
    <row r="40" spans="1:11" x14ac:dyDescent="0.25">
      <c r="A40" s="174" t="s">
        <v>225</v>
      </c>
      <c r="B40" s="174"/>
      <c r="C40" s="174"/>
      <c r="D40" s="174"/>
      <c r="E40" s="174"/>
      <c r="F40" s="174"/>
      <c r="G40" s="174"/>
      <c r="H40" s="174"/>
      <c r="I40" s="174"/>
      <c r="J40" s="174"/>
      <c r="K40" s="174"/>
    </row>
    <row r="41" spans="1:11" x14ac:dyDescent="0.25">
      <c r="A41" s="174" t="s">
        <v>196</v>
      </c>
      <c r="B41" s="174"/>
      <c r="C41" s="174"/>
      <c r="D41" s="174"/>
      <c r="E41" s="174"/>
      <c r="F41" s="174"/>
      <c r="G41" s="174"/>
      <c r="H41" s="174"/>
      <c r="I41" s="174"/>
      <c r="J41" s="174"/>
      <c r="K41" s="174"/>
    </row>
    <row r="42" spans="1:11" x14ac:dyDescent="0.25">
      <c r="A42" s="175" t="s">
        <v>226</v>
      </c>
      <c r="B42" s="172"/>
      <c r="C42" s="174"/>
      <c r="D42" s="174"/>
      <c r="E42" s="174"/>
      <c r="F42" s="174"/>
      <c r="G42" s="174"/>
      <c r="H42" s="174"/>
      <c r="I42" s="174"/>
      <c r="J42" s="174"/>
      <c r="K42" s="174"/>
    </row>
    <row r="43" spans="1:11" x14ac:dyDescent="0.25">
      <c r="A43" s="174" t="s">
        <v>197</v>
      </c>
      <c r="B43" s="174"/>
      <c r="C43" s="174"/>
      <c r="D43" s="174"/>
      <c r="E43" s="174"/>
      <c r="F43" s="174"/>
      <c r="G43" s="174"/>
      <c r="H43" s="174"/>
      <c r="I43" s="174"/>
      <c r="J43" s="174"/>
      <c r="K43" s="174"/>
    </row>
    <row r="44" spans="1:11" x14ac:dyDescent="0.25">
      <c r="A44" s="174" t="s">
        <v>198</v>
      </c>
      <c r="B44" s="174"/>
      <c r="C44" s="174"/>
      <c r="D44" s="174"/>
      <c r="E44" s="174"/>
      <c r="F44" s="174"/>
      <c r="G44" s="174"/>
      <c r="H44" s="174"/>
      <c r="I44" s="174"/>
      <c r="J44" s="174"/>
      <c r="K44" s="174"/>
    </row>
    <row r="45" spans="1:11" x14ac:dyDescent="0.25">
      <c r="A45" s="174" t="s">
        <v>199</v>
      </c>
      <c r="B45" s="174"/>
      <c r="C45" s="174"/>
      <c r="D45" s="174"/>
      <c r="E45" s="174"/>
      <c r="F45" s="174"/>
      <c r="G45" s="174"/>
      <c r="H45" s="174"/>
      <c r="I45" s="174"/>
      <c r="J45" s="174"/>
      <c r="K45" s="174"/>
    </row>
    <row r="46" spans="1:11" x14ac:dyDescent="0.25">
      <c r="A46" s="174" t="s">
        <v>200</v>
      </c>
      <c r="B46" s="174"/>
      <c r="C46" s="174"/>
      <c r="D46" s="174"/>
      <c r="E46" s="174"/>
      <c r="F46" s="174"/>
      <c r="G46" s="174"/>
      <c r="H46" s="174"/>
      <c r="I46" s="174"/>
      <c r="J46" s="174"/>
      <c r="K46" s="174"/>
    </row>
    <row r="47" spans="1:11" x14ac:dyDescent="0.25">
      <c r="A47" s="174" t="s">
        <v>201</v>
      </c>
      <c r="B47" s="174"/>
      <c r="C47" s="174"/>
      <c r="D47" s="174"/>
      <c r="E47" s="174"/>
      <c r="F47" s="174"/>
      <c r="G47" s="174"/>
      <c r="H47" s="174"/>
      <c r="I47" s="174"/>
      <c r="J47" s="174"/>
      <c r="K47" s="174"/>
    </row>
    <row r="48" spans="1:11" x14ac:dyDescent="0.25">
      <c r="A48" s="177" t="s">
        <v>241</v>
      </c>
      <c r="B48" s="174"/>
      <c r="C48" s="174"/>
      <c r="D48" s="174"/>
      <c r="E48" s="174"/>
      <c r="F48" s="174"/>
      <c r="G48" s="174"/>
      <c r="H48" s="174"/>
      <c r="I48" s="174"/>
      <c r="J48" s="174"/>
      <c r="K48" s="174"/>
    </row>
    <row r="49" spans="1:11" x14ac:dyDescent="0.25">
      <c r="A49" s="174" t="s">
        <v>32</v>
      </c>
      <c r="B49" s="174"/>
      <c r="C49" s="174"/>
      <c r="D49" s="174"/>
      <c r="E49" s="174"/>
      <c r="F49" s="174"/>
      <c r="G49" s="174"/>
      <c r="H49" s="174"/>
      <c r="I49" s="174"/>
      <c r="J49" s="174"/>
      <c r="K49" s="174"/>
    </row>
    <row r="50" spans="1:11" x14ac:dyDescent="0.25">
      <c r="A50" s="174" t="s">
        <v>203</v>
      </c>
      <c r="B50" s="174"/>
      <c r="C50" s="174"/>
      <c r="D50" s="174"/>
      <c r="E50" s="174"/>
      <c r="F50" s="174"/>
      <c r="G50" s="174"/>
      <c r="H50" s="174"/>
      <c r="I50" s="174"/>
      <c r="J50" s="174"/>
      <c r="K50" s="174"/>
    </row>
    <row r="51" spans="1:11" x14ac:dyDescent="0.25">
      <c r="A51" s="174" t="s">
        <v>204</v>
      </c>
      <c r="B51" s="174"/>
      <c r="C51" s="174"/>
      <c r="D51" s="174"/>
      <c r="E51" s="174"/>
      <c r="F51" s="174"/>
      <c r="G51" s="174"/>
      <c r="H51" s="174"/>
      <c r="I51" s="174"/>
      <c r="J51" s="174"/>
      <c r="K51" s="174"/>
    </row>
    <row r="52" spans="1:11" x14ac:dyDescent="0.25">
      <c r="A52" s="174" t="s">
        <v>205</v>
      </c>
      <c r="B52" s="174"/>
      <c r="C52" s="174"/>
      <c r="D52" s="174"/>
      <c r="E52" s="174"/>
      <c r="F52" s="174"/>
      <c r="G52" s="174"/>
      <c r="H52" s="174"/>
      <c r="I52" s="174"/>
      <c r="J52" s="174"/>
      <c r="K52" s="174"/>
    </row>
    <row r="53" spans="1:11" x14ac:dyDescent="0.25">
      <c r="A53" s="174" t="s">
        <v>206</v>
      </c>
      <c r="B53" s="174"/>
      <c r="C53" s="174"/>
      <c r="D53" s="174"/>
      <c r="E53" s="174"/>
      <c r="F53" s="174"/>
      <c r="G53" s="174"/>
      <c r="H53" s="174"/>
      <c r="I53" s="174"/>
      <c r="J53" s="174"/>
      <c r="K53" s="174"/>
    </row>
    <row r="54" spans="1:11" x14ac:dyDescent="0.25">
      <c r="A54" s="174" t="s">
        <v>207</v>
      </c>
      <c r="B54" s="174"/>
      <c r="C54" s="174"/>
      <c r="D54" s="174"/>
      <c r="E54" s="174"/>
      <c r="F54" s="174"/>
      <c r="G54" s="174"/>
      <c r="H54" s="174"/>
      <c r="I54" s="174"/>
      <c r="J54" s="174"/>
      <c r="K54" s="174"/>
    </row>
    <row r="55" spans="1:11" x14ac:dyDescent="0.25">
      <c r="A55" s="2" t="s">
        <v>258</v>
      </c>
      <c r="B55" s="174"/>
      <c r="C55" s="174"/>
      <c r="D55" s="174"/>
      <c r="E55" s="174"/>
      <c r="F55" s="174"/>
      <c r="G55" s="174"/>
      <c r="H55" s="174"/>
      <c r="I55" s="174"/>
      <c r="J55" s="174"/>
      <c r="K55" s="174"/>
    </row>
    <row r="56" spans="1:11" x14ac:dyDescent="0.25">
      <c r="A56" s="174"/>
      <c r="B56" s="174"/>
      <c r="C56" s="174"/>
      <c r="D56" s="174"/>
      <c r="E56" s="174"/>
      <c r="F56" s="174"/>
      <c r="G56" s="174"/>
      <c r="H56" s="174"/>
      <c r="I56" s="174"/>
      <c r="J56" s="174"/>
      <c r="K56" s="174"/>
    </row>
    <row r="57" spans="1:11" x14ac:dyDescent="0.25">
      <c r="A57" s="173" t="s">
        <v>208</v>
      </c>
      <c r="B57" s="174"/>
      <c r="C57" s="174"/>
      <c r="D57" s="174"/>
      <c r="E57" s="174"/>
      <c r="F57" s="174"/>
      <c r="G57" s="174"/>
      <c r="H57" s="174"/>
      <c r="I57" s="174"/>
      <c r="J57" s="174"/>
      <c r="K57" s="174"/>
    </row>
    <row r="58" spans="1:11" x14ac:dyDescent="0.25">
      <c r="A58" s="174" t="s">
        <v>227</v>
      </c>
      <c r="B58" s="174"/>
      <c r="C58" s="174"/>
      <c r="D58" s="174"/>
      <c r="E58" s="174"/>
      <c r="F58" s="174"/>
      <c r="G58" s="174"/>
      <c r="H58" s="174"/>
      <c r="I58" s="174"/>
      <c r="J58" s="174"/>
      <c r="K58" s="174"/>
    </row>
    <row r="59" spans="1:11" x14ac:dyDescent="0.25">
      <c r="A59" s="174" t="s">
        <v>228</v>
      </c>
      <c r="B59" s="174"/>
      <c r="C59" s="174"/>
      <c r="D59" s="174"/>
      <c r="E59" s="174"/>
      <c r="F59" s="174"/>
      <c r="G59" s="174"/>
      <c r="H59" s="174"/>
      <c r="I59" s="174"/>
      <c r="J59" s="174"/>
      <c r="K59" s="174"/>
    </row>
    <row r="60" spans="1:11" x14ac:dyDescent="0.25">
      <c r="A60" s="174" t="s">
        <v>229</v>
      </c>
      <c r="B60" s="174"/>
      <c r="C60" s="174"/>
      <c r="D60" s="174"/>
      <c r="E60" s="174"/>
      <c r="F60" s="174"/>
      <c r="G60" s="174"/>
      <c r="H60" s="174"/>
      <c r="I60" s="174"/>
      <c r="J60" s="174"/>
      <c r="K60" s="174"/>
    </row>
    <row r="61" spans="1:11" x14ac:dyDescent="0.25">
      <c r="A61" s="174" t="s">
        <v>230</v>
      </c>
      <c r="B61" s="174"/>
      <c r="C61" s="174"/>
      <c r="D61" s="174"/>
      <c r="E61" s="174"/>
      <c r="F61" s="174"/>
      <c r="G61" s="174"/>
      <c r="H61" s="174"/>
      <c r="I61" s="174"/>
      <c r="J61" s="174"/>
      <c r="K61" s="174"/>
    </row>
    <row r="62" spans="1:11" x14ac:dyDescent="0.25">
      <c r="A62" s="174"/>
      <c r="B62" s="174"/>
      <c r="C62" s="174"/>
      <c r="D62" s="174"/>
      <c r="E62" s="174"/>
      <c r="F62" s="174"/>
      <c r="G62" s="174"/>
      <c r="H62" s="174"/>
      <c r="I62" s="174"/>
      <c r="J62" s="174"/>
      <c r="K62" s="174"/>
    </row>
    <row r="63" spans="1:11" x14ac:dyDescent="0.25">
      <c r="A63" s="173" t="s">
        <v>209</v>
      </c>
      <c r="B63" s="174"/>
      <c r="C63" s="174"/>
      <c r="D63" s="174"/>
      <c r="E63" s="174"/>
      <c r="F63" s="174"/>
      <c r="G63" s="174"/>
      <c r="H63" s="174"/>
      <c r="I63" s="174"/>
      <c r="J63" s="174"/>
      <c r="K63" s="174"/>
    </row>
    <row r="64" spans="1:11" x14ac:dyDescent="0.25">
      <c r="A64" s="174" t="s">
        <v>231</v>
      </c>
      <c r="B64" s="174"/>
      <c r="C64" s="174"/>
      <c r="D64" s="174"/>
      <c r="E64" s="174"/>
      <c r="F64" s="174"/>
      <c r="G64" s="174"/>
      <c r="H64" s="174"/>
      <c r="I64" s="174"/>
      <c r="J64" s="174"/>
      <c r="K64" s="174"/>
    </row>
    <row r="65" spans="1:11" x14ac:dyDescent="0.25">
      <c r="A65" s="174" t="s">
        <v>232</v>
      </c>
      <c r="B65" s="174"/>
      <c r="C65" s="174"/>
      <c r="D65" s="174"/>
      <c r="E65" s="174"/>
      <c r="F65" s="174"/>
      <c r="G65" s="174"/>
      <c r="H65" s="174"/>
      <c r="I65" s="174"/>
      <c r="J65" s="174"/>
      <c r="K65" s="174"/>
    </row>
    <row r="66" spans="1:11" x14ac:dyDescent="0.25">
      <c r="A66" s="174" t="s">
        <v>233</v>
      </c>
      <c r="B66" s="174"/>
      <c r="C66" s="174"/>
      <c r="D66" s="174"/>
      <c r="E66" s="174"/>
      <c r="F66" s="174"/>
      <c r="G66" s="174"/>
      <c r="H66" s="174"/>
      <c r="I66" s="174"/>
      <c r="J66" s="174"/>
      <c r="K66" s="174"/>
    </row>
    <row r="67" spans="1:11" x14ac:dyDescent="0.25">
      <c r="A67" s="174" t="s">
        <v>234</v>
      </c>
      <c r="B67" s="174"/>
      <c r="C67" s="174"/>
      <c r="D67" s="174"/>
      <c r="E67" s="174"/>
      <c r="F67" s="174"/>
      <c r="G67" s="174"/>
      <c r="H67" s="174"/>
      <c r="I67" s="174"/>
      <c r="J67" s="174"/>
      <c r="K67" s="174"/>
    </row>
    <row r="68" spans="1:11" x14ac:dyDescent="0.25">
      <c r="A68" s="174"/>
      <c r="B68" s="174"/>
      <c r="C68" s="174"/>
      <c r="D68" s="174"/>
      <c r="E68" s="174"/>
      <c r="F68" s="174"/>
      <c r="G68" s="174"/>
      <c r="H68" s="174"/>
      <c r="I68" s="174"/>
      <c r="J68" s="174"/>
      <c r="K68" s="174"/>
    </row>
    <row r="69" spans="1:11" x14ac:dyDescent="0.25">
      <c r="A69" s="173" t="s">
        <v>210</v>
      </c>
      <c r="B69" s="174"/>
      <c r="C69" s="174"/>
      <c r="D69" s="174"/>
      <c r="E69" s="174"/>
      <c r="F69" s="174"/>
      <c r="G69" s="174"/>
      <c r="H69" s="174"/>
      <c r="I69" s="174"/>
      <c r="J69" s="174"/>
      <c r="K69" s="174"/>
    </row>
    <row r="70" spans="1:11" x14ac:dyDescent="0.25">
      <c r="A70" s="174" t="s">
        <v>235</v>
      </c>
      <c r="B70" s="174"/>
      <c r="C70" s="174"/>
      <c r="D70" s="174"/>
      <c r="E70" s="174"/>
      <c r="F70" s="174"/>
      <c r="G70" s="174"/>
      <c r="H70" s="174"/>
      <c r="I70" s="174"/>
      <c r="J70" s="174"/>
      <c r="K70" s="174"/>
    </row>
    <row r="71" spans="1:11" x14ac:dyDescent="0.25">
      <c r="A71" s="174" t="s">
        <v>236</v>
      </c>
      <c r="B71" s="174"/>
      <c r="C71" s="174"/>
      <c r="D71" s="174"/>
      <c r="E71" s="174"/>
      <c r="F71" s="174"/>
      <c r="G71" s="174"/>
      <c r="H71" s="174"/>
      <c r="I71" s="174"/>
      <c r="J71" s="174"/>
      <c r="K71" s="174"/>
    </row>
    <row r="72" spans="1:11" x14ac:dyDescent="0.25">
      <c r="A72" s="174" t="s">
        <v>237</v>
      </c>
      <c r="B72" s="174"/>
      <c r="C72" s="174"/>
      <c r="D72" s="174"/>
      <c r="E72" s="174"/>
      <c r="F72" s="174"/>
      <c r="G72" s="174"/>
      <c r="H72" s="174"/>
      <c r="I72" s="174"/>
      <c r="J72" s="174"/>
      <c r="K72" s="174"/>
    </row>
    <row r="73" spans="1:11" x14ac:dyDescent="0.25">
      <c r="A73" s="174" t="s">
        <v>238</v>
      </c>
      <c r="B73" s="174"/>
      <c r="C73" s="174"/>
      <c r="D73" s="174"/>
      <c r="E73" s="174"/>
      <c r="F73" s="174"/>
      <c r="G73" s="174"/>
      <c r="H73" s="174"/>
      <c r="I73" s="174"/>
      <c r="J73" s="174"/>
      <c r="K73" s="174"/>
    </row>
    <row r="74" spans="1:11" x14ac:dyDescent="0.25">
      <c r="A74" s="174" t="s">
        <v>239</v>
      </c>
      <c r="B74" s="174"/>
      <c r="C74" s="174"/>
      <c r="D74" s="174"/>
      <c r="E74" s="174"/>
      <c r="F74" s="174"/>
      <c r="G74" s="174"/>
      <c r="H74" s="174"/>
      <c r="I74" s="174"/>
      <c r="J74" s="174"/>
      <c r="K74" s="174"/>
    </row>
    <row r="75" spans="1:11" x14ac:dyDescent="0.25">
      <c r="A75" s="174" t="s">
        <v>240</v>
      </c>
      <c r="B75" s="174"/>
      <c r="C75" s="174"/>
      <c r="D75" s="174"/>
      <c r="E75" s="174"/>
      <c r="F75" s="174"/>
      <c r="G75" s="174"/>
      <c r="H75" s="174"/>
      <c r="I75" s="174"/>
      <c r="J75" s="174"/>
      <c r="K75" s="174"/>
    </row>
    <row r="76" spans="1:11" x14ac:dyDescent="0.25">
      <c r="A76" s="174"/>
      <c r="B76" s="174"/>
      <c r="C76" s="174"/>
      <c r="D76" s="174"/>
      <c r="E76" s="174"/>
      <c r="F76" s="174"/>
      <c r="G76" s="174"/>
      <c r="H76" s="174"/>
      <c r="I76" s="174"/>
      <c r="J76" s="174"/>
      <c r="K76" s="174"/>
    </row>
    <row r="87" spans="12:21" x14ac:dyDescent="0.25">
      <c r="L87"/>
      <c r="M87"/>
      <c r="N87"/>
      <c r="O87"/>
      <c r="P87"/>
      <c r="Q87"/>
      <c r="R87"/>
      <c r="S87"/>
      <c r="T87"/>
      <c r="U87"/>
    </row>
  </sheetData>
  <sheetProtection algorithmName="SHA-512" hashValue="B8A0rqXCbuUJD88dNZDZ1hkwbchqNLD3SkcRG3eCQFwj2TZGcUi0USUEZ96cuSaS3NJyqzReQr7DgLDsHLWD+g==" saltValue="/hx412Ax4qk4icb+a/ji5g==" spinCount="100000" sheet="1" objects="1" scenarios="1"/>
  <mergeCells count="1">
    <mergeCell ref="BA1:BI1"/>
  </mergeCells>
  <hyperlinks>
    <hyperlink ref="A2" r:id="rId1"/>
  </hyperlinks>
  <pageMargins left="0.25" right="0.25" top="0.75" bottom="0.75" header="0.3" footer="0.3"/>
  <pageSetup scale="13" fitToHeight="0" orientation="portrait" r:id="rId2"/>
  <headerFooter>
    <oddHeader xml:space="preserve">&amp;C       </oddHeader>
    <oddFooter xml:space="preserve">&amp;C    
</oddFooter>
  </headerFooter>
  <drawing r:id="rId3"/>
  <legacyDrawing r:id="rId4"/>
  <controls>
    <mc:AlternateContent xmlns:mc="http://schemas.openxmlformats.org/markup-compatibility/2006">
      <mc:Choice Requires="x14">
        <control shapeId="8199" r:id="rId5" name="CommandButton2">
          <controlPr defaultSize="0" autoLine="0" r:id="rId6">
            <anchor moveWithCells="1">
              <from>
                <xdr:col>0</xdr:col>
                <xdr:colOff>161925</xdr:colOff>
                <xdr:row>4</xdr:row>
                <xdr:rowOff>161925</xdr:rowOff>
              </from>
              <to>
                <xdr:col>0</xdr:col>
                <xdr:colOff>1981200</xdr:colOff>
                <xdr:row>6</xdr:row>
                <xdr:rowOff>114300</xdr:rowOff>
              </to>
            </anchor>
          </controlPr>
        </control>
      </mc:Choice>
      <mc:Fallback>
        <control shapeId="8199" r:id="rId5" name="CommandButton2"/>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Y18"/>
  <sheetViews>
    <sheetView zoomScaleNormal="100" workbookViewId="0">
      <selection activeCell="K13" sqref="K13"/>
    </sheetView>
  </sheetViews>
  <sheetFormatPr defaultRowHeight="15" x14ac:dyDescent="0.25"/>
  <cols>
    <col min="1" max="4" width="9.140625" customWidth="1"/>
    <col min="5" max="5" width="7.85546875" customWidth="1"/>
    <col min="6" max="6" width="10.7109375" customWidth="1"/>
    <col min="7" max="10" width="9.28515625" customWidth="1"/>
    <col min="11" max="12" width="9.140625" customWidth="1"/>
    <col min="13" max="14" width="9.28515625" customWidth="1"/>
    <col min="15" max="15" width="10.42578125" customWidth="1"/>
    <col min="16" max="16" width="10.28515625" customWidth="1"/>
    <col min="17" max="18" width="9.28515625" customWidth="1"/>
    <col min="19" max="19" width="9.5703125" customWidth="1"/>
    <col min="20" max="20" width="9.85546875" customWidth="1"/>
    <col min="21" max="21" width="9.7109375" customWidth="1"/>
    <col min="22" max="62" width="9.140625" customWidth="1"/>
  </cols>
  <sheetData>
    <row r="1" spans="2:25" ht="35.25" customHeight="1" thickBot="1" x14ac:dyDescent="0.3">
      <c r="B1" s="469" t="s">
        <v>43</v>
      </c>
      <c r="C1" s="470"/>
      <c r="D1" s="470"/>
      <c r="E1" s="470"/>
      <c r="F1" s="470"/>
      <c r="G1" s="470"/>
      <c r="H1" s="470"/>
      <c r="I1" s="470"/>
      <c r="J1" s="471"/>
    </row>
    <row r="2" spans="2:25" ht="18" customHeight="1" x14ac:dyDescent="0.25">
      <c r="B2" s="472" t="s">
        <v>44</v>
      </c>
      <c r="C2" s="473"/>
      <c r="D2" s="474"/>
      <c r="E2" s="481" t="s">
        <v>45</v>
      </c>
      <c r="F2" s="483" t="s">
        <v>46</v>
      </c>
      <c r="G2" s="484"/>
      <c r="H2" s="484"/>
      <c r="I2" s="484"/>
      <c r="J2" s="485"/>
    </row>
    <row r="3" spans="2:25" ht="30.75" customHeight="1" x14ac:dyDescent="0.25">
      <c r="B3" s="475"/>
      <c r="C3" s="476"/>
      <c r="D3" s="477"/>
      <c r="E3" s="482"/>
      <c r="F3" s="36">
        <v>4</v>
      </c>
      <c r="G3" s="37">
        <v>6</v>
      </c>
      <c r="H3" s="37">
        <v>8</v>
      </c>
      <c r="I3" s="37">
        <v>10</v>
      </c>
      <c r="J3" s="38">
        <v>12</v>
      </c>
    </row>
    <row r="4" spans="2:25" ht="15.75" x14ac:dyDescent="0.25">
      <c r="B4" s="478"/>
      <c r="C4" s="479"/>
      <c r="D4" s="480"/>
      <c r="E4" s="39" t="s">
        <v>47</v>
      </c>
      <c r="F4" s="486" t="s">
        <v>48</v>
      </c>
      <c r="G4" s="487"/>
      <c r="H4" s="487"/>
      <c r="I4" s="487"/>
      <c r="J4" s="488"/>
    </row>
    <row r="5" spans="2:25" ht="15.75" x14ac:dyDescent="0.25">
      <c r="B5" s="489" t="s">
        <v>49</v>
      </c>
      <c r="C5" s="490"/>
      <c r="D5" s="491"/>
      <c r="E5" s="40"/>
      <c r="F5" s="41">
        <v>3</v>
      </c>
      <c r="G5" s="42">
        <v>8</v>
      </c>
      <c r="H5" s="42">
        <v>15</v>
      </c>
      <c r="I5" s="42">
        <v>25</v>
      </c>
      <c r="J5" s="43">
        <v>38</v>
      </c>
    </row>
    <row r="6" spans="2:25" ht="15.75" customHeight="1" x14ac:dyDescent="0.25">
      <c r="B6" s="455" t="s">
        <v>50</v>
      </c>
      <c r="C6" s="456"/>
      <c r="D6" s="457"/>
      <c r="E6" s="40">
        <v>100</v>
      </c>
      <c r="F6" s="44">
        <v>1.56</v>
      </c>
      <c r="G6" s="45">
        <v>4.2988544985844781</v>
      </c>
      <c r="H6" s="45">
        <v>8.8246926292081138</v>
      </c>
      <c r="I6" s="46">
        <v>15.416103593320852</v>
      </c>
      <c r="J6" s="47">
        <v>24.317993338267048</v>
      </c>
    </row>
    <row r="7" spans="2:25" ht="16.5" thickBot="1" x14ac:dyDescent="0.3">
      <c r="B7" s="458"/>
      <c r="C7" s="459"/>
      <c r="D7" s="460"/>
      <c r="E7" s="48">
        <v>50</v>
      </c>
      <c r="F7" s="49">
        <v>1.233817055624119</v>
      </c>
      <c r="G7" s="50">
        <v>3.4</v>
      </c>
      <c r="H7" s="50">
        <v>6.8795232542034741</v>
      </c>
      <c r="I7" s="51">
        <v>12.092725349171499</v>
      </c>
      <c r="J7" s="52">
        <v>19.033304448274095</v>
      </c>
    </row>
    <row r="8" spans="2:25" ht="15.75" thickBot="1" x14ac:dyDescent="0.3"/>
    <row r="9" spans="2:25" ht="15.75" thickTop="1" x14ac:dyDescent="0.25">
      <c r="M9" s="461" t="s">
        <v>33</v>
      </c>
      <c r="N9" s="462"/>
      <c r="O9" s="463"/>
      <c r="P9" s="463"/>
      <c r="Q9" s="463"/>
      <c r="R9" s="463"/>
      <c r="S9" s="463"/>
      <c r="T9" s="463"/>
      <c r="U9" s="464"/>
    </row>
    <row r="10" spans="2:25" ht="21.75" customHeight="1" x14ac:dyDescent="0.25">
      <c r="M10" s="465"/>
      <c r="N10" s="466"/>
      <c r="O10" s="467"/>
      <c r="P10" s="467"/>
      <c r="Q10" s="467"/>
      <c r="R10" s="467"/>
      <c r="S10" s="467"/>
      <c r="T10" s="467"/>
      <c r="U10" s="468"/>
    </row>
    <row r="11" spans="2:25" ht="47.25" x14ac:dyDescent="0.25">
      <c r="M11" s="7" t="s">
        <v>34</v>
      </c>
      <c r="N11" s="8" t="s">
        <v>35</v>
      </c>
      <c r="O11" s="9" t="s">
        <v>36</v>
      </c>
      <c r="P11" s="9" t="s">
        <v>37</v>
      </c>
      <c r="Q11" s="9" t="s">
        <v>38</v>
      </c>
      <c r="R11" s="10" t="s">
        <v>39</v>
      </c>
      <c r="S11" s="9" t="s">
        <v>40</v>
      </c>
      <c r="T11" s="10" t="s">
        <v>14</v>
      </c>
      <c r="U11" s="11" t="s">
        <v>15</v>
      </c>
    </row>
    <row r="12" spans="2:25" ht="15.75" thickBot="1" x14ac:dyDescent="0.3">
      <c r="M12" s="12" t="s">
        <v>41</v>
      </c>
      <c r="N12" s="13" t="s">
        <v>41</v>
      </c>
      <c r="O12" s="14" t="s">
        <v>13</v>
      </c>
      <c r="P12" s="14" t="s">
        <v>13</v>
      </c>
      <c r="Q12" s="14" t="s">
        <v>13</v>
      </c>
      <c r="R12" s="14" t="s">
        <v>13</v>
      </c>
      <c r="S12" s="14" t="s">
        <v>41</v>
      </c>
      <c r="T12" s="15" t="s">
        <v>42</v>
      </c>
      <c r="U12" s="16" t="s">
        <v>42</v>
      </c>
    </row>
    <row r="13" spans="2:25" ht="15.75" thickTop="1" x14ac:dyDescent="0.25">
      <c r="M13" s="17">
        <f>F3</f>
        <v>4</v>
      </c>
      <c r="N13" s="18">
        <v>4.08</v>
      </c>
      <c r="O13" s="57">
        <f>F7</f>
        <v>1.233817055624119</v>
      </c>
      <c r="P13" s="57">
        <v>1.56</v>
      </c>
      <c r="Q13" s="20">
        <f>F5</f>
        <v>3</v>
      </c>
      <c r="R13" s="19">
        <v>2.3587679004578748</v>
      </c>
      <c r="S13" s="20">
        <v>0.68</v>
      </c>
      <c r="T13" s="21">
        <v>70</v>
      </c>
      <c r="U13" s="22">
        <v>141</v>
      </c>
      <c r="V13" s="6">
        <v>4</v>
      </c>
      <c r="W13" s="6">
        <v>12</v>
      </c>
      <c r="X13" s="55">
        <v>2.8</v>
      </c>
      <c r="Y13" s="54">
        <v>4.08</v>
      </c>
    </row>
    <row r="14" spans="2:25" x14ac:dyDescent="0.25">
      <c r="M14" s="23">
        <f>G3</f>
        <v>6</v>
      </c>
      <c r="N14" s="24">
        <v>5.86</v>
      </c>
      <c r="O14" s="58">
        <f>G7</f>
        <v>3.4</v>
      </c>
      <c r="P14" s="58">
        <v>4.2988544985844781</v>
      </c>
      <c r="Q14" s="5">
        <f>G5</f>
        <v>8</v>
      </c>
      <c r="R14" s="25">
        <v>6.5</v>
      </c>
      <c r="S14" s="5">
        <v>0.95</v>
      </c>
      <c r="T14" s="26">
        <v>216</v>
      </c>
      <c r="U14" s="27">
        <v>424</v>
      </c>
      <c r="V14" s="53">
        <v>6</v>
      </c>
      <c r="W14" s="54">
        <v>18</v>
      </c>
      <c r="X14" s="55">
        <v>3.2</v>
      </c>
      <c r="Y14" s="54">
        <v>5.86</v>
      </c>
    </row>
    <row r="15" spans="2:25" x14ac:dyDescent="0.25">
      <c r="M15" s="23">
        <f>H3</f>
        <v>8</v>
      </c>
      <c r="N15" s="24">
        <v>7.67</v>
      </c>
      <c r="O15" s="58">
        <f>H7</f>
        <v>6.8795232542034741</v>
      </c>
      <c r="P15" s="58">
        <v>8.8246926292081138</v>
      </c>
      <c r="Q15" s="5">
        <f>H5</f>
        <v>15</v>
      </c>
      <c r="R15" s="25">
        <v>13.343206221271346</v>
      </c>
      <c r="S15" s="5">
        <v>1.1000000000000001</v>
      </c>
      <c r="T15" s="26">
        <v>540</v>
      </c>
      <c r="U15" s="27">
        <v>939</v>
      </c>
      <c r="V15" s="53">
        <v>8</v>
      </c>
      <c r="W15" s="54">
        <v>24</v>
      </c>
      <c r="X15" s="55">
        <v>4.2</v>
      </c>
      <c r="Y15" s="54">
        <v>7.67</v>
      </c>
    </row>
    <row r="16" spans="2:25" x14ac:dyDescent="0.25">
      <c r="M16" s="23">
        <f>I3</f>
        <v>10</v>
      </c>
      <c r="N16" s="24">
        <v>9.44</v>
      </c>
      <c r="O16" s="58">
        <f>I7</f>
        <v>12.092725349171499</v>
      </c>
      <c r="P16" s="58">
        <v>15.416103593320852</v>
      </c>
      <c r="Q16" s="5">
        <f>I5</f>
        <v>25</v>
      </c>
      <c r="R16" s="25">
        <v>23.309621991063157</v>
      </c>
      <c r="S16" s="5">
        <v>1.2</v>
      </c>
      <c r="T16" s="28">
        <v>1050</v>
      </c>
      <c r="U16" s="29">
        <v>1757</v>
      </c>
      <c r="V16" s="6">
        <v>10</v>
      </c>
      <c r="W16" s="6">
        <v>30</v>
      </c>
      <c r="X16" s="55">
        <v>5</v>
      </c>
      <c r="Y16" s="54">
        <v>9.44</v>
      </c>
    </row>
    <row r="17" spans="13:25" ht="15.75" thickBot="1" x14ac:dyDescent="0.3">
      <c r="M17" s="30">
        <f>J3</f>
        <v>12</v>
      </c>
      <c r="N17" s="31">
        <v>11.18</v>
      </c>
      <c r="O17" s="59">
        <f>J7</f>
        <v>19.033304448274095</v>
      </c>
      <c r="P17" s="59">
        <v>24.317993338267048</v>
      </c>
      <c r="Q17" s="32">
        <f>J5</f>
        <v>38</v>
      </c>
      <c r="R17" s="33">
        <v>36.769552621700477</v>
      </c>
      <c r="S17" s="32">
        <v>1.4</v>
      </c>
      <c r="T17" s="34">
        <v>1770</v>
      </c>
      <c r="U17" s="35">
        <v>2970</v>
      </c>
      <c r="V17" s="6">
        <v>12</v>
      </c>
      <c r="W17" s="6">
        <v>36</v>
      </c>
      <c r="X17" s="55">
        <v>5.6</v>
      </c>
      <c r="Y17" s="54">
        <v>11.18</v>
      </c>
    </row>
    <row r="18" spans="13:25" ht="15.75" thickTop="1" x14ac:dyDescent="0.25"/>
  </sheetData>
  <mergeCells count="8">
    <mergeCell ref="B6:D7"/>
    <mergeCell ref="M9:U10"/>
    <mergeCell ref="B1:J1"/>
    <mergeCell ref="B2:D4"/>
    <mergeCell ref="E2:E3"/>
    <mergeCell ref="F2:J2"/>
    <mergeCell ref="F4:J4"/>
    <mergeCell ref="B5:D5"/>
  </mergeCells>
  <printOptions horizontalCentered="1" verticalCentered="1"/>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1-START HERE-Instructions</vt:lpstr>
      <vt:lpstr>2-Sizing</vt:lpstr>
      <vt:lpstr>Flow Rate Charts</vt:lpstr>
      <vt:lpstr>3a-Get Online GA Dwg</vt:lpstr>
      <vt:lpstr>3b-Get Offline GA Dwg</vt:lpstr>
      <vt:lpstr>MARC Table</vt:lpstr>
      <vt:lpstr>Step 3-Get Specification</vt:lpstr>
      <vt:lpstr>Specification Text</vt:lpstr>
      <vt:lpstr>Performance</vt:lpstr>
      <vt:lpstr>4-Get Specification</vt:lpstr>
      <vt:lpstr>5-Submit For Free Design Review</vt:lpstr>
      <vt:lpstr>6-Tell Us What You Think</vt:lpstr>
      <vt:lpstr>'1-START HERE-Instructions'!Print_Area</vt:lpstr>
      <vt:lpstr>'2-Sizing'!Print_Area</vt:lpstr>
      <vt:lpstr>'3a-Get Online GA Dwg'!Print_Area</vt:lpstr>
      <vt:lpstr>'3b-Get Offline GA Dwg'!Print_Area</vt:lpstr>
      <vt:lpstr>'4-Get Specification'!Print_Area</vt:lpstr>
      <vt:lpstr>'5-Submit For Free Design Review'!Print_Area</vt:lpstr>
      <vt:lpstr>'6-Tell Us What You Think'!Print_Area</vt:lpstr>
      <vt:lpstr>Performance!Print_Area</vt:lpstr>
      <vt:lpstr>'Step 3-Get Specification'!Print_Area</vt:lpstr>
    </vt:vector>
  </TitlesOfParts>
  <Company>Hydro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Lemont</dc:creator>
  <cp:lastModifiedBy>Bridget Domareki</cp:lastModifiedBy>
  <cp:lastPrinted>2013-07-15T16:04:17Z</cp:lastPrinted>
  <dcterms:created xsi:type="dcterms:W3CDTF">2011-12-07T18:15:58Z</dcterms:created>
  <dcterms:modified xsi:type="dcterms:W3CDTF">2017-06-15T14:11:36Z</dcterms:modified>
</cp:coreProperties>
</file>